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a\SynologyDrive\1. PROJEKTY\PTA B44 Astma\Astma_v.2 po uwagach\"/>
    </mc:Choice>
  </mc:AlternateContent>
  <xr:revisionPtr revIDLastSave="0" documentId="13_ncr:1_{C5304648-ED56-438A-B3CD-1394F5362E03}" xr6:coauthVersionLast="47" xr6:coauthVersionMax="47" xr10:uidLastSave="{00000000-0000-0000-0000-000000000000}"/>
  <bookViews>
    <workbookView xWindow="-110" yWindow="-110" windowWidth="19420" windowHeight="10300" xr2:uid="{53CE42A9-2872-40E5-B43D-8990F8886C53}"/>
  </bookViews>
  <sheets>
    <sheet name="WSTĘP" sheetId="2" r:id="rId1"/>
    <sheet name="LICZBA PACJENTÓW" sheetId="4" r:id="rId2"/>
    <sheet name="MODEL" sheetId="22" r:id="rId3"/>
    <sheet name="KOSZTY_Wariant 1" sheetId="5" r:id="rId4"/>
    <sheet name="KOSZTY_Wariant 2" sheetId="31" r:id="rId5"/>
    <sheet name="SCENARIUSZE" sheetId="32" r:id="rId6"/>
  </sheets>
  <externalReferences>
    <externalReference r:id="rId7"/>
  </externalReferences>
  <definedNames>
    <definedName name="_xlchart.v5.0" hidden="1">'LICZBA PACJENTÓW'!$C$55</definedName>
    <definedName name="_xlchart.v5.1" hidden="1">'LICZBA PACJENTÓW'!$C$56:$C$58</definedName>
    <definedName name="_xlchart.v5.2" hidden="1">'LICZBA PACJENTÓW'!$H$55</definedName>
    <definedName name="_xlchart.v5.3" hidden="1">'LICZBA PACJENTÓW'!$H$56:$H$58</definedName>
    <definedName name="c_imaging">'[1]10.NUS_Analiza_kosztów_szpital'!$AC$1</definedName>
    <definedName name="c_neurology">'[1]10.NUS_Analiza_kosztów_szpital'!$AB$1</definedName>
    <definedName name="c_parent_stay">'[1]10.NUS_Analiza_kosztów_szpital'!$AD$1</definedName>
    <definedName name="c_staff">'[1]10.NUS_Analiza_kosztów_szpital'!$AA$1</definedName>
    <definedName name="kontr_ben">#REF!</definedName>
    <definedName name="kontr_dup">#REF!</definedName>
    <definedName name="kontr_mep">#REF!</definedName>
    <definedName name="kontr_om">#REF!</definedName>
    <definedName name="kwal_ben">#REF!</definedName>
    <definedName name="kwal_dup">#REF!</definedName>
    <definedName name="kwal_mep">#REF!</definedName>
    <definedName name="kwal_om">#REF!</definedName>
    <definedName name="kwal_oma">#REF!</definedName>
    <definedName name="mmon_ben">#REF!</definedName>
    <definedName name="mon_dup">#REF!</definedName>
    <definedName name="mon_mep">#REF!</definedName>
    <definedName name="mon_om">#REF!</definedName>
    <definedName name="new_population">'[1]11.RYSvsNUS_szpital'!$H$30</definedName>
    <definedName name="pod_amb_ben">#REF!</definedName>
    <definedName name="pod_amb_dup">#REF!</definedName>
    <definedName name="pod_amb_mep">#REF!</definedName>
    <definedName name="pod_amb_om">#REF!</definedName>
    <definedName name="pod_hosp_ben">#REF!</definedName>
    <definedName name="pod_hosp_dup">#REF!</definedName>
    <definedName name="pod_hosp_mep">#REF!</definedName>
    <definedName name="pod_hosp_om">#REF!</definedName>
    <definedName name="RYS_1st_administr">'[1]12.RYS-analiza_kosztów_NFZ'!$AC$1</definedName>
    <definedName name="RYS_1st_administr_adult">'[1]12.RYS-analiza_kosztów_NFZ'!$AC$2</definedName>
    <definedName name="share_RYS">'[1]11.RYSvsNUS_szpital'!$F$37</definedName>
    <definedName name="total_population">'[1]11.RYSvsNUS_szpital'!$F$30</definedName>
    <definedName name="user_new_popul">'[1]11.RYSvsNUS_szpital'!$G$34</definedName>
    <definedName name="user_total_popul">'[1]11.RYSvsNUS_szpital'!$F$34</definedName>
    <definedName name="wyd_amb_ben">#REF!</definedName>
    <definedName name="wyd_amb_dup">#REF!</definedName>
    <definedName name="wyd_amb_mep">#REF!</definedName>
    <definedName name="wyd_amb_om">#REF!</definedName>
    <definedName name="wyd_hosp_ben">#REF!</definedName>
    <definedName name="wyd_hosp_dup">#REF!</definedName>
    <definedName name="wyd_hosp_mep">#REF!</definedName>
    <definedName name="wyd_hosp_o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9" i="32" l="1"/>
  <c r="M72" i="32"/>
  <c r="M71" i="32"/>
  <c r="M70" i="32"/>
  <c r="F70" i="32"/>
  <c r="F71" i="32"/>
  <c r="F69" i="32"/>
  <c r="F72" i="32"/>
  <c r="L72" i="32"/>
  <c r="K72" i="32"/>
  <c r="L71" i="32"/>
  <c r="K71" i="32"/>
  <c r="L70" i="32"/>
  <c r="K70" i="32"/>
  <c r="L69" i="32"/>
  <c r="K69" i="32"/>
  <c r="M66" i="32"/>
  <c r="M67" i="32"/>
  <c r="M68" i="32"/>
  <c r="M65" i="32"/>
  <c r="L66" i="32"/>
  <c r="L67" i="32"/>
  <c r="L68" i="32"/>
  <c r="L65" i="32"/>
  <c r="K68" i="32"/>
  <c r="K67" i="32"/>
  <c r="K66" i="32"/>
  <c r="K65" i="32"/>
  <c r="K63" i="32"/>
  <c r="L64" i="32"/>
  <c r="K64" i="32"/>
  <c r="E70" i="32"/>
  <c r="E71" i="32"/>
  <c r="E72" i="32"/>
  <c r="E69" i="32"/>
  <c r="D70" i="32"/>
  <c r="D71" i="32"/>
  <c r="D72" i="32"/>
  <c r="D69" i="32"/>
  <c r="F66" i="32"/>
  <c r="F67" i="32"/>
  <c r="F68" i="32"/>
  <c r="F65" i="32"/>
  <c r="E66" i="32"/>
  <c r="E67" i="32"/>
  <c r="E68" i="32"/>
  <c r="E65" i="32"/>
  <c r="D68" i="32"/>
  <c r="F60" i="32"/>
  <c r="D67" i="32"/>
  <c r="F59" i="32"/>
  <c r="D66" i="32"/>
  <c r="F58" i="32"/>
  <c r="D65" i="32"/>
  <c r="E64" i="32"/>
  <c r="D64" i="32"/>
  <c r="D63" i="32"/>
  <c r="L60" i="32"/>
  <c r="L59" i="32"/>
  <c r="L58" i="32"/>
  <c r="L57" i="32"/>
  <c r="E58" i="32"/>
  <c r="E59" i="32"/>
  <c r="E60" i="32"/>
  <c r="E57" i="32"/>
  <c r="D33" i="32"/>
  <c r="G33" i="32" s="1"/>
  <c r="D32" i="32"/>
  <c r="E47" i="32"/>
  <c r="M49" i="32"/>
  <c r="L49" i="32"/>
  <c r="I49" i="32"/>
  <c r="H49" i="32"/>
  <c r="M48" i="32"/>
  <c r="L48" i="32"/>
  <c r="I48" i="32"/>
  <c r="H48" i="32"/>
  <c r="M47" i="32"/>
  <c r="L47" i="32"/>
  <c r="I47" i="32"/>
  <c r="H47" i="32"/>
  <c r="M43" i="32"/>
  <c r="L43" i="32"/>
  <c r="I43" i="32"/>
  <c r="H43" i="32"/>
  <c r="E43" i="32"/>
  <c r="E44" i="32" s="1"/>
  <c r="M42" i="32"/>
  <c r="L42" i="32"/>
  <c r="I42" i="32"/>
  <c r="H42" i="32"/>
  <c r="I38" i="32"/>
  <c r="I37" i="32"/>
  <c r="I33" i="32"/>
  <c r="I32" i="32"/>
  <c r="H38" i="32"/>
  <c r="H37" i="32"/>
  <c r="H33" i="32"/>
  <c r="H32" i="32"/>
  <c r="E38" i="32"/>
  <c r="E39" i="32" s="1"/>
  <c r="M38" i="32"/>
  <c r="L38" i="32"/>
  <c r="M37" i="32"/>
  <c r="L37" i="32"/>
  <c r="M33" i="32"/>
  <c r="L33" i="32"/>
  <c r="M32" i="32"/>
  <c r="L32" i="32"/>
  <c r="E19" i="32"/>
  <c r="D49" i="32" s="1"/>
  <c r="E13" i="32"/>
  <c r="E11" i="32"/>
  <c r="E12" i="32"/>
  <c r="E10" i="32"/>
  <c r="N29" i="31"/>
  <c r="P29" i="31"/>
  <c r="D30" i="31"/>
  <c r="D31" i="31" s="1"/>
  <c r="D33" i="31" s="1"/>
  <c r="E30" i="31"/>
  <c r="E31" i="31" s="1"/>
  <c r="E33" i="31" s="1"/>
  <c r="F30" i="31"/>
  <c r="F32" i="31" s="1"/>
  <c r="F34" i="31" s="1"/>
  <c r="H30" i="31"/>
  <c r="J30" i="31"/>
  <c r="I32" i="31" s="1"/>
  <c r="K32" i="31" s="1"/>
  <c r="H35" i="31" s="1"/>
  <c r="I31" i="31"/>
  <c r="K31" i="31" s="1"/>
  <c r="H34" i="31" s="1"/>
  <c r="J31" i="31"/>
  <c r="L31" i="31"/>
  <c r="E32" i="31"/>
  <c r="E34" i="31" s="1"/>
  <c r="J32" i="31"/>
  <c r="L32" i="31"/>
  <c r="M57" i="32" l="1"/>
  <c r="F57" i="32"/>
  <c r="J43" i="32"/>
  <c r="E33" i="32"/>
  <c r="E32" i="32"/>
  <c r="D37" i="32"/>
  <c r="D42" i="32"/>
  <c r="D47" i="32"/>
  <c r="O49" i="32"/>
  <c r="O33" i="32"/>
  <c r="D34" i="32"/>
  <c r="G32" i="32"/>
  <c r="O32" i="32" s="1"/>
  <c r="D38" i="32"/>
  <c r="D43" i="32"/>
  <c r="E48" i="32"/>
  <c r="G38" i="32"/>
  <c r="J48" i="32"/>
  <c r="J49" i="32"/>
  <c r="J42" i="32"/>
  <c r="J47" i="32"/>
  <c r="N49" i="32"/>
  <c r="F49" i="32"/>
  <c r="J33" i="32"/>
  <c r="K33" i="32" s="1"/>
  <c r="G48" i="32"/>
  <c r="G43" i="32"/>
  <c r="J32" i="32"/>
  <c r="K32" i="32" s="1"/>
  <c r="J37" i="32"/>
  <c r="J38" i="32"/>
  <c r="N33" i="32"/>
  <c r="D32" i="31"/>
  <c r="D34" i="31" s="1"/>
  <c r="F31" i="31"/>
  <c r="F33" i="31" s="1"/>
  <c r="E34" i="32" l="1"/>
  <c r="O34" i="32"/>
  <c r="F38" i="32"/>
  <c r="K38" i="32" s="1"/>
  <c r="N32" i="32"/>
  <c r="N34" i="32" s="1"/>
  <c r="G37" i="32"/>
  <c r="N37" i="32" s="1"/>
  <c r="G42" i="32"/>
  <c r="N42" i="32" s="1"/>
  <c r="G47" i="32"/>
  <c r="N47" i="32" s="1"/>
  <c r="F43" i="32"/>
  <c r="K43" i="32" s="1"/>
  <c r="K49" i="32"/>
  <c r="E50" i="32"/>
  <c r="D48" i="32"/>
  <c r="F48" i="32" s="1"/>
  <c r="K48" i="32" s="1"/>
  <c r="D39" i="32"/>
  <c r="D44" i="32"/>
  <c r="N38" i="32"/>
  <c r="O38" i="32"/>
  <c r="N43" i="32"/>
  <c r="O43" i="32"/>
  <c r="E24" i="32" l="1"/>
  <c r="G57" i="32"/>
  <c r="H57" i="32" s="1"/>
  <c r="J24" i="32"/>
  <c r="N57" i="32"/>
  <c r="O57" i="32" s="1"/>
  <c r="O48" i="32"/>
  <c r="F37" i="32"/>
  <c r="N39" i="32"/>
  <c r="O37" i="32"/>
  <c r="O39" i="32" s="1"/>
  <c r="F47" i="32"/>
  <c r="O47" i="32"/>
  <c r="F42" i="32"/>
  <c r="O42" i="32"/>
  <c r="O44" i="32" s="1"/>
  <c r="N59" i="32" s="1"/>
  <c r="D50" i="32"/>
  <c r="N48" i="32"/>
  <c r="N50" i="32" s="1"/>
  <c r="G60" i="32" s="1"/>
  <c r="N44" i="32"/>
  <c r="G59" i="32" s="1"/>
  <c r="O50" i="32" l="1"/>
  <c r="N60" i="32" s="1"/>
  <c r="J27" i="32"/>
  <c r="M58" i="32"/>
  <c r="K37" i="32"/>
  <c r="K39" i="32" s="1"/>
  <c r="J25" i="32"/>
  <c r="N58" i="32"/>
  <c r="K42" i="32"/>
  <c r="K44" i="32" s="1"/>
  <c r="I26" i="32" s="1"/>
  <c r="M59" i="32"/>
  <c r="O59" i="32" s="1"/>
  <c r="H59" i="32"/>
  <c r="K47" i="32"/>
  <c r="K50" i="32" s="1"/>
  <c r="I27" i="32" s="1"/>
  <c r="H60" i="32"/>
  <c r="M60" i="32"/>
  <c r="E25" i="32"/>
  <c r="G58" i="32"/>
  <c r="E27" i="32"/>
  <c r="J26" i="32"/>
  <c r="E26" i="32"/>
  <c r="H58" i="32" l="1"/>
  <c r="K27" i="32"/>
  <c r="O60" i="32"/>
  <c r="I25" i="32"/>
  <c r="K25" i="32" s="1"/>
  <c r="P39" i="32"/>
  <c r="Q39" i="32"/>
  <c r="D25" i="32"/>
  <c r="F25" i="32" s="1"/>
  <c r="K26" i="32"/>
  <c r="Q50" i="32"/>
  <c r="Q44" i="32"/>
  <c r="P50" i="32"/>
  <c r="D27" i="32"/>
  <c r="F27" i="32" s="1"/>
  <c r="P44" i="32"/>
  <c r="O58" i="32"/>
  <c r="D26" i="32"/>
  <c r="F26" i="32" s="1"/>
  <c r="F27" i="31" l="1"/>
  <c r="M26" i="31"/>
  <c r="M28" i="31" s="1"/>
  <c r="E27" i="31"/>
  <c r="D27" i="31"/>
  <c r="F26" i="31"/>
  <c r="E26" i="31"/>
  <c r="K17" i="31"/>
  <c r="P16" i="31"/>
  <c r="O28" i="31" s="1"/>
  <c r="K16" i="31"/>
  <c r="F16" i="31"/>
  <c r="K11" i="31"/>
  <c r="H11" i="31"/>
  <c r="K10" i="31"/>
  <c r="H10" i="31"/>
  <c r="F10" i="31"/>
  <c r="D11" i="31" l="1"/>
  <c r="N10" i="31"/>
  <c r="D12" i="31"/>
  <c r="I11" i="31"/>
  <c r="E10" i="31"/>
  <c r="E11" i="31"/>
  <c r="I10" i="31"/>
  <c r="E12" i="31"/>
  <c r="D26" i="31"/>
  <c r="P10" i="31"/>
  <c r="D10" i="31" l="1"/>
  <c r="D26" i="5" l="1"/>
  <c r="E26" i="5"/>
  <c r="F26" i="5"/>
  <c r="D27" i="5"/>
  <c r="E27" i="5"/>
  <c r="F27" i="5"/>
  <c r="H30" i="5"/>
  <c r="F16" i="5"/>
  <c r="F10" i="5" s="1"/>
  <c r="K16" i="5"/>
  <c r="H11" i="5" l="1"/>
  <c r="H10" i="5"/>
  <c r="P16" i="5" l="1"/>
  <c r="L32" i="5"/>
  <c r="L31" i="5"/>
  <c r="K17" i="5"/>
  <c r="O28" i="5" l="1"/>
  <c r="P10" i="5"/>
  <c r="J32" i="5"/>
  <c r="K11" i="5"/>
  <c r="J31" i="5"/>
  <c r="K10" i="5"/>
  <c r="E30" i="5"/>
  <c r="F30" i="5"/>
  <c r="D30" i="5"/>
  <c r="F32" i="5" l="1"/>
  <c r="F34" i="5" s="1"/>
  <c r="E12" i="5"/>
  <c r="M26" i="5" l="1"/>
  <c r="M28" i="5" s="1"/>
  <c r="N29" i="5" l="1"/>
  <c r="P29" i="5" s="1"/>
  <c r="N10" i="5"/>
  <c r="J30" i="5"/>
  <c r="D32" i="5"/>
  <c r="D34" i="5" s="1"/>
  <c r="E10" i="5"/>
  <c r="E32" i="5"/>
  <c r="E34" i="5" s="1"/>
  <c r="E11" i="5"/>
  <c r="I32" i="5" l="1"/>
  <c r="K32" i="5" s="1"/>
  <c r="H35" i="5" s="1"/>
  <c r="I11" i="5"/>
  <c r="I31" i="5"/>
  <c r="K31" i="5" s="1"/>
  <c r="H34" i="5" s="1"/>
  <c r="I10" i="5"/>
  <c r="G28" i="4"/>
  <c r="D26" i="4"/>
  <c r="E26" i="4"/>
  <c r="F26" i="4"/>
  <c r="G26" i="4"/>
  <c r="D27" i="4"/>
  <c r="D29" i="4" s="1"/>
  <c r="E27" i="4"/>
  <c r="F27" i="4"/>
  <c r="G27" i="4"/>
  <c r="G29" i="4" s="1"/>
  <c r="E25" i="4"/>
  <c r="F25" i="4"/>
  <c r="G25" i="4"/>
  <c r="H25" i="4"/>
  <c r="D25" i="4"/>
  <c r="H57" i="4"/>
  <c r="H26" i="4" s="1"/>
  <c r="H27" i="4"/>
  <c r="H59" i="4"/>
  <c r="H56" i="4"/>
  <c r="E29" i="4" l="1"/>
  <c r="H29" i="4"/>
  <c r="F29" i="4"/>
  <c r="D31" i="5"/>
  <c r="D33" i="5" s="1"/>
  <c r="E31" i="5"/>
  <c r="E33" i="5" s="1"/>
  <c r="D11" i="5"/>
  <c r="F31" i="5"/>
  <c r="F33" i="5" s="1"/>
  <c r="D12" i="5"/>
  <c r="D10" i="5" l="1"/>
  <c r="K34" i="32" l="1"/>
  <c r="P34" i="32" l="1"/>
  <c r="D24" i="32"/>
  <c r="F24" i="32" s="1"/>
  <c r="I24" i="32"/>
  <c r="K24" i="32" s="1"/>
  <c r="Q34" i="32"/>
</calcChain>
</file>

<file path=xl/sharedStrings.xml><?xml version="1.0" encoding="utf-8"?>
<sst xmlns="http://schemas.openxmlformats.org/spreadsheetml/2006/main" count="375" uniqueCount="134">
  <si>
    <t>http://econmed.eu/</t>
  </si>
  <si>
    <t>Autorzy projektu:</t>
  </si>
  <si>
    <t>Michał Seweryn</t>
  </si>
  <si>
    <t>Joanna Augustyńska</t>
  </si>
  <si>
    <t>Justyna Kopel</t>
  </si>
  <si>
    <t>Elżbieta Romańska</t>
  </si>
  <si>
    <t>Beata Rękawek</t>
  </si>
  <si>
    <t>KOSZTY POZALEKOWE 
PL B.44</t>
  </si>
  <si>
    <t>WSTĘP</t>
  </si>
  <si>
    <t>LICZBA PACJENTÓW</t>
  </si>
  <si>
    <t xml:space="preserve">Omalizumab </t>
  </si>
  <si>
    <t xml:space="preserve">Mepolizumab </t>
  </si>
  <si>
    <t>Benralizumab</t>
  </si>
  <si>
    <t>Dupilumab</t>
  </si>
  <si>
    <t>SUMA</t>
  </si>
  <si>
    <t>WOJEWÓDZTWO</t>
  </si>
  <si>
    <t>Małopolskie</t>
  </si>
  <si>
    <t>Łódzkie</t>
  </si>
  <si>
    <t>Zachodniopomorskie</t>
  </si>
  <si>
    <t>Skrót</t>
  </si>
  <si>
    <t>SPWSZ (Szczecin)</t>
  </si>
  <si>
    <t>SU (Kraków)</t>
  </si>
  <si>
    <t>UMED (Łódź)</t>
  </si>
  <si>
    <t>Suma</t>
  </si>
  <si>
    <t>Samodzielny Publiczny Wojewódzki Szpital Zespolony w  Szczecinie (SPWSZ)</t>
  </si>
  <si>
    <t>Szpital Uniwersytecki w Krakowie (SU)</t>
  </si>
  <si>
    <t>Szpital Kliniczny Uniwersytetu Medycznego w Łodzi (UMED)</t>
  </si>
  <si>
    <t>Ośrodek</t>
  </si>
  <si>
    <t>LICZBA PACJENTÓW LECZONYCH W PL B.44</t>
  </si>
  <si>
    <t>Omalizumab</t>
  </si>
  <si>
    <t xml:space="preserve"> Dupilumab</t>
  </si>
  <si>
    <t>PODANIE LEKU</t>
  </si>
  <si>
    <t>Lekarz</t>
  </si>
  <si>
    <t>Pielęgniarka</t>
  </si>
  <si>
    <t>Monitorowanie leczenia</t>
  </si>
  <si>
    <t>WYDANIE LEKU</t>
  </si>
  <si>
    <t>Etap leczenia</t>
  </si>
  <si>
    <t>hospitalizacja w trybie jednodniowym związana z wykonaniem programu</t>
  </si>
  <si>
    <t>przyjęcie pacjenta w trybie ambulatoryjnym związane z wykonaniem programu</t>
  </si>
  <si>
    <t xml:space="preserve">Diagnostyka w programie leczenia chorych z ciężką postacią astmy </t>
  </si>
  <si>
    <t>Badania kontrolne</t>
  </si>
  <si>
    <t>Średni koszt porady ambulatoryjnej</t>
  </si>
  <si>
    <t>Wartość punktowa</t>
  </si>
  <si>
    <t>Świadczenie</t>
  </si>
  <si>
    <t>Kwalifikacja do programu</t>
  </si>
  <si>
    <t>Okres leczenia</t>
  </si>
  <si>
    <t>1. rok</t>
  </si>
  <si>
    <t>NFZ</t>
  </si>
  <si>
    <t>Farmaceuta</t>
  </si>
  <si>
    <t>Podanie w ramach:</t>
  </si>
  <si>
    <t>hospitalizacji jednodniowej</t>
  </si>
  <si>
    <t>wizyty ambulatoryjnej</t>
  </si>
  <si>
    <t>Koszt pobytu pacjenta</t>
  </si>
  <si>
    <t>Podanie leku w ramach:</t>
  </si>
  <si>
    <t>Wycena świadczenia przez NFZ</t>
  </si>
  <si>
    <t>Wycena NFZ</t>
  </si>
  <si>
    <t>Koszt świadczeniodawcy</t>
  </si>
  <si>
    <t>≥2. rok</t>
  </si>
  <si>
    <t>Substancja czynna</t>
  </si>
  <si>
    <t>Mepolizumab / Benralizumab</t>
  </si>
  <si>
    <t>DIAGNOSTYKA W PROGRAMIE LEKOWYM</t>
  </si>
  <si>
    <t>Całkowity koszt podania leku w ramach:</t>
  </si>
  <si>
    <t>Koszt zaangażowania personelu</t>
  </si>
  <si>
    <t>Wydanie leku w ramach:</t>
  </si>
  <si>
    <t>Koszt porady ambulatoryjnej</t>
  </si>
  <si>
    <t>Całkowity koszt wydania leku w ramach wizyty ambulatoryjnej</t>
  </si>
  <si>
    <t>Podanie w ramach</t>
  </si>
  <si>
    <t>MODEL</t>
  </si>
  <si>
    <t>Średni koszt osobodnia na oddziale 
uwzględniając koszt personelu</t>
  </si>
  <si>
    <t>Przyjęcie ambulatoryjne</t>
  </si>
  <si>
    <t>Hospitalizacja jednodniowa</t>
  </si>
  <si>
    <t>Wydanie leku pacjentowi do domu</t>
  </si>
  <si>
    <t>Różnica</t>
  </si>
  <si>
    <t>Koszt NFZ</t>
  </si>
  <si>
    <t>Koszt świadczeniodawców</t>
  </si>
  <si>
    <t>Wojewódzki Szpital Specjalistyczny im. św. Rafała w Czerwonej Górze</t>
  </si>
  <si>
    <t>WSS (Czerwona Góra)</t>
  </si>
  <si>
    <t>Świętokrzyskie</t>
  </si>
  <si>
    <t>Wojewódzki Szpital Specjalistyczny im. św. Rafała w Czerwonej Górze (WSS)</t>
  </si>
  <si>
    <t>Liczba pacjentów</t>
  </si>
  <si>
    <t>Scenariusz</t>
  </si>
  <si>
    <t>Scenariusz 0</t>
  </si>
  <si>
    <t>Scenariusz 1</t>
  </si>
  <si>
    <t>Scenariusz 2</t>
  </si>
  <si>
    <t>Koszt 1 jednostki świadczeniodawca Wariant 1</t>
  </si>
  <si>
    <t>Koszt 1 jednostki świadczeniodawca Wariant 2</t>
  </si>
  <si>
    <t>Różnica Wariant 1</t>
  </si>
  <si>
    <t>Różnica Wariant 2</t>
  </si>
  <si>
    <t>Scenariusz 3</t>
  </si>
  <si>
    <t>KOSZTY - WARIANT 1</t>
  </si>
  <si>
    <t>WARIANT 1 - dane z ankiet oszacowane na podstawie średniej ważonej liczbą pacjentów z poszczególnych ośrodków</t>
  </si>
  <si>
    <t>WARIANT 2 - dane z ankiet oszacowane na podstawie mediany wartości z poszczególnych ośrodków</t>
  </si>
  <si>
    <t>KOSZTY - WARIANT 2</t>
  </si>
  <si>
    <t>ANALIZA SCENARIUSZY</t>
  </si>
  <si>
    <t>Rozkład pacjentów z danym świadczeniem</t>
  </si>
  <si>
    <t>Obecny rozkład w PL B.44 (2022 r.)</t>
  </si>
  <si>
    <t>-</t>
  </si>
  <si>
    <t>ZAŁOŻENIA ANALIZY SCENARIUSZY</t>
  </si>
  <si>
    <t>Liczba pacjentów w 2022 r. z danym świadczeniem</t>
  </si>
  <si>
    <t>Łącznie</t>
  </si>
  <si>
    <t>Scenariusz analizy</t>
  </si>
  <si>
    <t>wizyta ambulatoryjna</t>
  </si>
  <si>
    <t>hospitalizacja jednodniowa</t>
  </si>
  <si>
    <t>przyjęcie pacjenta raz na 3 miesiące w trybie ambulatoryjnym</t>
  </si>
  <si>
    <t>Wycena punktowa NFZ</t>
  </si>
  <si>
    <t>Rodzaj świadczenia związane z wykonaniem programu lekowego</t>
  </si>
  <si>
    <t>PODSUMOWANIE - WARIANT 1 (średnia ważona)</t>
  </si>
  <si>
    <t>PODSUMOWANIE - WARIANT 2 (mediana)</t>
  </si>
  <si>
    <t>Aktualny koszt 1 punktu (2023 r.)</t>
  </si>
  <si>
    <t>Rozkład pacjentów - aktualny dla Polski</t>
  </si>
  <si>
    <t xml:space="preserve">Wycena punktowa NFZ </t>
  </si>
  <si>
    <t>Koszt 1 jednostki NFZ</t>
  </si>
  <si>
    <t>Całkowity koszt świadczeniodawców Wariant 1</t>
  </si>
  <si>
    <t>Całkowity koszt świadczeniodawców Wariant 2</t>
  </si>
  <si>
    <t>Liczba rozliczonych jednostek</t>
  </si>
  <si>
    <t>Średnia liczba rozl. jedn. / pacjenta</t>
  </si>
  <si>
    <t>Rozkład pacjentów - wg ankiet</t>
  </si>
  <si>
    <t>Rozkład pacjentów - wg woj. małopolskiego</t>
  </si>
  <si>
    <t>Możliwość wydania leku pacjentowi do domu na 3 miesiące w ramach świadczenia „przyjęcie pacjenta raz na 3 miesiące w trybie ambulatoryjnym związane z wykonaniem programu” – u 50% pacjentów zgodnie z wynikami ankiety, a pozostałe 50% chorych ma wydawany lek do domu</t>
  </si>
  <si>
    <t>Rozkład wg woj. małopolskiego (2021 r.)</t>
  </si>
  <si>
    <t xml:space="preserve">Koszt punktu </t>
  </si>
  <si>
    <t>Koszt punktu</t>
  </si>
  <si>
    <t>Całkowity koszt NFZ</t>
  </si>
  <si>
    <t xml:space="preserve">Całkowity koszt NFZ </t>
  </si>
  <si>
    <t>WARIANT 1 - KOSZT PUNKTU, PRZY KTÓRYM NFZ W CAŁOŚCI POKRYWA KOSZT ŚWIADCZENIODAWCÓW</t>
  </si>
  <si>
    <t>Zmiana procentowa vs. 1,40 zł</t>
  </si>
  <si>
    <t>Proponowany koszt punktu</t>
  </si>
  <si>
    <t>Różnica koszt świadczeniodawców vs. NFZ</t>
  </si>
  <si>
    <t>WARIANT 2 - KOSZT PUNKTU, PRZY KTÓRYM NFZ W CAŁOŚCI POKRYWA KOSZT ŚWIADCZENIODAWCÓW</t>
  </si>
  <si>
    <t>Koszt poniesiony przez świadczeniodawcę</t>
  </si>
  <si>
    <t>Całkowity koszt poniesiony przez świadczeniodawcę</t>
  </si>
  <si>
    <t>ANALIZA SCENARIUSZY - ZMIANA KOSZTU PUNKTU</t>
  </si>
  <si>
    <t>Główne założenia scenariuszy: źródło danych dla rozkładu pacjentów</t>
  </si>
  <si>
    <t>Wyniki ankiety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</si>
</sst>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\ &quot;zł&quot;"/>
    <numFmt numFmtId="165" formatCode="#,##0.0"/>
    <numFmt numFmtId="166" formatCode="#,##0\ &quot;zł&quot;"/>
    <numFmt numFmtId="167" formatCode="#,##0.0000\ &quot;zł&quot;"/>
    <numFmt numFmtId="168" formatCode="#,##0.00000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3.5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3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5F9EB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3F3F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F3F3F3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8A842"/>
        <bgColor indexed="64"/>
      </patternFill>
    </fill>
    <fill>
      <patternFill patternType="solid">
        <fgColor rgb="FF51A2B9"/>
        <bgColor indexed="64"/>
      </patternFill>
    </fill>
    <fill>
      <patternFill patternType="solid">
        <fgColor rgb="FF0E5654"/>
        <bgColor indexed="64"/>
      </patternFill>
    </fill>
    <fill>
      <patternFill patternType="solid">
        <fgColor rgb="FF316B7B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2706E"/>
        <bgColor indexed="64"/>
      </patternFill>
    </fill>
    <fill>
      <patternFill patternType="solid">
        <fgColor rgb="FFF5F9EB"/>
        <bgColor indexed="64"/>
      </patternFill>
    </fill>
    <fill>
      <patternFill patternType="solid">
        <fgColor rgb="FFF1FDFD"/>
        <bgColor indexed="64"/>
      </patternFill>
    </fill>
    <fill>
      <patternFill patternType="solid">
        <fgColor rgb="FFACBD5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17E3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3A5E72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51A2B9"/>
      </right>
      <top/>
      <bottom/>
      <diagonal/>
    </border>
    <border>
      <left/>
      <right/>
      <top/>
      <bottom style="medium">
        <color rgb="FF51A2B9"/>
      </bottom>
      <diagonal/>
    </border>
    <border>
      <left/>
      <right style="medium">
        <color rgb="FF51A2B9"/>
      </right>
      <top/>
      <bottom style="medium">
        <color rgb="FF51A2B9"/>
      </bottom>
      <diagonal/>
    </border>
    <border>
      <left/>
      <right style="medium">
        <color rgb="FF316B7B"/>
      </right>
      <top/>
      <bottom/>
      <diagonal/>
    </border>
    <border>
      <left/>
      <right style="medium">
        <color theme="0" tint="-4.9989318521683403E-2"/>
      </right>
      <top/>
      <bottom/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theme="0" tint="-4.9989318521683403E-2"/>
      </left>
      <right style="thin">
        <color theme="0"/>
      </right>
      <top/>
      <bottom/>
      <diagonal/>
    </border>
    <border>
      <left/>
      <right style="medium">
        <color theme="0" tint="-4.9989318521683403E-2"/>
      </right>
      <top/>
      <bottom style="thin">
        <color theme="0"/>
      </bottom>
      <diagonal/>
    </border>
    <border>
      <left style="medium">
        <color theme="0" tint="-4.9989318521683403E-2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medium">
        <color theme="0" tint="-4.9989318521683403E-2"/>
      </right>
      <top style="thin">
        <color theme="0"/>
      </top>
      <bottom/>
      <diagonal/>
    </border>
    <border>
      <left style="medium">
        <color theme="0" tint="-4.9989318521683403E-2"/>
      </left>
      <right/>
      <top style="thin">
        <color theme="0"/>
      </top>
      <bottom/>
      <diagonal/>
    </border>
    <border>
      <left/>
      <right style="medium">
        <color theme="0" tint="-4.9989318521683403E-2"/>
      </right>
      <top style="thin">
        <color theme="0"/>
      </top>
      <bottom/>
      <diagonal/>
    </border>
    <border>
      <left style="thin">
        <color theme="0"/>
      </left>
      <right style="medium">
        <color theme="0" tint="-4.9989318521683403E-2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</cellStyleXfs>
  <cellXfs count="26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7" borderId="0" xfId="0" applyFont="1" applyFill="1" applyAlignment="1">
      <alignment vertical="center" wrapText="1"/>
    </xf>
    <xf numFmtId="0" fontId="0" fillId="7" borderId="0" xfId="0" applyFill="1"/>
    <xf numFmtId="0" fontId="5" fillId="7" borderId="0" xfId="0" applyFont="1" applyFill="1"/>
    <xf numFmtId="0" fontId="4" fillId="7" borderId="0" xfId="1" applyFont="1" applyFill="1" applyAlignment="1">
      <alignment horizontal="left" indent="2"/>
    </xf>
    <xf numFmtId="0" fontId="6" fillId="6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right" vertical="center" wrapText="1"/>
    </xf>
    <xf numFmtId="164" fontId="0" fillId="10" borderId="0" xfId="0" applyNumberFormat="1" applyFill="1" applyAlignment="1">
      <alignment horizontal="center" vertical="center"/>
    </xf>
    <xf numFmtId="164" fontId="0" fillId="10" borderId="5" xfId="0" applyNumberForma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/>
    </xf>
    <xf numFmtId="164" fontId="0" fillId="10" borderId="0" xfId="3" applyNumberFormat="1" applyFont="1" applyFill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5" borderId="1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/>
    </xf>
    <xf numFmtId="0" fontId="19" fillId="12" borderId="5" xfId="0" applyFont="1" applyFill="1" applyBorder="1" applyAlignment="1">
      <alignment horizontal="center"/>
    </xf>
    <xf numFmtId="164" fontId="12" fillId="12" borderId="11" xfId="0" applyNumberFormat="1" applyFont="1" applyFill="1" applyBorder="1" applyAlignment="1">
      <alignment horizontal="center" vertical="center"/>
    </xf>
    <xf numFmtId="0" fontId="11" fillId="2" borderId="0" xfId="0" applyFont="1" applyFill="1"/>
    <xf numFmtId="164" fontId="11" fillId="2" borderId="0" xfId="0" applyNumberFormat="1" applyFont="1" applyFill="1"/>
    <xf numFmtId="0" fontId="13" fillId="13" borderId="5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 wrapText="1"/>
    </xf>
    <xf numFmtId="164" fontId="0" fillId="13" borderId="10" xfId="0" applyNumberFormat="1" applyFill="1" applyBorder="1" applyAlignment="1">
      <alignment horizontal="center" vertical="center"/>
    </xf>
    <xf numFmtId="164" fontId="0" fillId="13" borderId="8" xfId="0" applyNumberForma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9" fillId="12" borderId="5" xfId="0" applyFont="1" applyFill="1" applyBorder="1" applyAlignment="1">
      <alignment horizontal="center" vertical="center"/>
    </xf>
    <xf numFmtId="2" fontId="11" fillId="2" borderId="0" xfId="0" applyNumberFormat="1" applyFont="1" applyFill="1"/>
    <xf numFmtId="0" fontId="13" fillId="15" borderId="5" xfId="0" applyFont="1" applyFill="1" applyBorder="1" applyAlignment="1">
      <alignment horizontal="center" vertical="center"/>
    </xf>
    <xf numFmtId="164" fontId="0" fillId="15" borderId="10" xfId="0" applyNumberFormat="1" applyFill="1" applyBorder="1" applyAlignment="1">
      <alignment horizontal="center" vertical="center"/>
    </xf>
    <xf numFmtId="0" fontId="20" fillId="2" borderId="0" xfId="0" applyFont="1" applyFill="1"/>
    <xf numFmtId="0" fontId="18" fillId="16" borderId="5" xfId="0" applyFont="1" applyFill="1" applyBorder="1" applyAlignment="1">
      <alignment horizontal="center" vertical="center"/>
    </xf>
    <xf numFmtId="0" fontId="18" fillId="16" borderId="11" xfId="0" applyFont="1" applyFill="1" applyBorder="1" applyAlignment="1">
      <alignment horizontal="center" vertical="center" wrapText="1"/>
    </xf>
    <xf numFmtId="0" fontId="18" fillId="16" borderId="0" xfId="0" applyFont="1" applyFill="1" applyAlignment="1">
      <alignment horizontal="center" vertical="center"/>
    </xf>
    <xf numFmtId="0" fontId="22" fillId="2" borderId="0" xfId="0" applyFont="1" applyFill="1"/>
    <xf numFmtId="10" fontId="11" fillId="2" borderId="0" xfId="2" applyNumberFormat="1" applyFont="1" applyFill="1" applyBorder="1"/>
    <xf numFmtId="0" fontId="1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164" fontId="0" fillId="2" borderId="0" xfId="3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4" fontId="0" fillId="2" borderId="0" xfId="0" applyNumberFormat="1" applyFill="1"/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164" fontId="12" fillId="2" borderId="0" xfId="0" applyNumberFormat="1" applyFont="1" applyFill="1" applyAlignment="1">
      <alignment vertical="center"/>
    </xf>
    <xf numFmtId="164" fontId="10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164" fontId="22" fillId="2" borderId="0" xfId="0" applyNumberFormat="1" applyFont="1" applyFill="1"/>
    <xf numFmtId="0" fontId="23" fillId="2" borderId="0" xfId="0" applyFont="1" applyFill="1"/>
    <xf numFmtId="9" fontId="22" fillId="2" borderId="0" xfId="2" applyFont="1" applyFill="1"/>
    <xf numFmtId="2" fontId="22" fillId="2" borderId="0" xfId="0" applyNumberFormat="1" applyFont="1" applyFill="1"/>
    <xf numFmtId="0" fontId="23" fillId="7" borderId="0" xfId="0" applyFont="1" applyFill="1"/>
    <xf numFmtId="0" fontId="23" fillId="0" borderId="0" xfId="0" applyFont="1"/>
    <xf numFmtId="0" fontId="23" fillId="4" borderId="0" xfId="0" applyFont="1" applyFill="1"/>
    <xf numFmtId="0" fontId="25" fillId="2" borderId="0" xfId="0" applyFont="1" applyFill="1"/>
    <xf numFmtId="10" fontId="22" fillId="2" borderId="0" xfId="2" applyNumberFormat="1" applyFont="1" applyFill="1"/>
    <xf numFmtId="164" fontId="25" fillId="2" borderId="0" xfId="0" applyNumberFormat="1" applyFont="1" applyFill="1"/>
    <xf numFmtId="0" fontId="1" fillId="8" borderId="0" xfId="0" applyFont="1" applyFill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7" borderId="0" xfId="0" applyFont="1" applyFill="1" applyAlignment="1">
      <alignment vertical="top" wrapText="1"/>
    </xf>
    <xf numFmtId="0" fontId="9" fillId="9" borderId="17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16" borderId="17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9" fontId="0" fillId="15" borderId="17" xfId="2" applyFont="1" applyFill="1" applyBorder="1" applyAlignment="1">
      <alignment horizontal="center" vertical="center"/>
    </xf>
    <xf numFmtId="9" fontId="0" fillId="15" borderId="17" xfId="0" applyNumberFormat="1" applyFill="1" applyBorder="1" applyAlignment="1">
      <alignment horizontal="center" vertical="center"/>
    </xf>
    <xf numFmtId="0" fontId="12" fillId="15" borderId="17" xfId="0" applyFont="1" applyFill="1" applyBorder="1" applyAlignment="1">
      <alignment horizontal="center" vertical="center"/>
    </xf>
    <xf numFmtId="9" fontId="0" fillId="10" borderId="17" xfId="0" applyNumberForma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9" fontId="0" fillId="17" borderId="17" xfId="0" applyNumberFormat="1" applyFill="1" applyBorder="1" applyAlignment="1">
      <alignment horizontal="center" vertical="center"/>
    </xf>
    <xf numFmtId="0" fontId="12" fillId="17" borderId="17" xfId="0" applyFont="1" applyFill="1" applyBorder="1" applyAlignment="1">
      <alignment horizontal="center" vertical="center"/>
    </xf>
    <xf numFmtId="9" fontId="0" fillId="12" borderId="17" xfId="0" applyNumberFormat="1" applyFill="1" applyBorder="1" applyAlignment="1">
      <alignment horizontal="center" vertical="center"/>
    </xf>
    <xf numFmtId="0" fontId="18" fillId="8" borderId="0" xfId="0" applyFont="1" applyFill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164" fontId="12" fillId="13" borderId="5" xfId="0" applyNumberFormat="1" applyFont="1" applyFill="1" applyBorder="1" applyAlignment="1">
      <alignment horizontal="center" vertical="center"/>
    </xf>
    <xf numFmtId="166" fontId="12" fillId="13" borderId="5" xfId="0" applyNumberFormat="1" applyFont="1" applyFill="1" applyBorder="1" applyAlignment="1">
      <alignment horizontal="center" vertical="center"/>
    </xf>
    <xf numFmtId="0" fontId="24" fillId="15" borderId="0" xfId="0" applyFont="1" applyFill="1"/>
    <xf numFmtId="0" fontId="0" fillId="15" borderId="0" xfId="0" applyFill="1"/>
    <xf numFmtId="0" fontId="26" fillId="9" borderId="17" xfId="0" applyFont="1" applyFill="1" applyBorder="1" applyAlignment="1">
      <alignment horizontal="center" vertical="center" wrapText="1"/>
    </xf>
    <xf numFmtId="0" fontId="27" fillId="0" borderId="0" xfId="0" applyFont="1"/>
    <xf numFmtId="0" fontId="27" fillId="2" borderId="0" xfId="0" applyFont="1" applyFill="1"/>
    <xf numFmtId="0" fontId="27" fillId="15" borderId="0" xfId="0" applyFont="1" applyFill="1" applyAlignment="1">
      <alignment horizontal="center" vertical="center"/>
    </xf>
    <xf numFmtId="3" fontId="27" fillId="15" borderId="0" xfId="0" applyNumberFormat="1" applyFont="1" applyFill="1" applyAlignment="1">
      <alignment horizontal="center" vertical="center"/>
    </xf>
    <xf numFmtId="4" fontId="27" fillId="15" borderId="0" xfId="0" applyNumberFormat="1" applyFont="1" applyFill="1" applyAlignment="1">
      <alignment horizontal="center" vertical="center"/>
    </xf>
    <xf numFmtId="165" fontId="27" fillId="15" borderId="0" xfId="0" applyNumberFormat="1" applyFont="1" applyFill="1" applyAlignment="1">
      <alignment horizontal="center" vertical="center"/>
    </xf>
    <xf numFmtId="164" fontId="27" fillId="15" borderId="0" xfId="0" applyNumberFormat="1" applyFont="1" applyFill="1" applyAlignment="1">
      <alignment horizontal="center" vertical="center"/>
    </xf>
    <xf numFmtId="164" fontId="27" fillId="15" borderId="0" xfId="0" applyNumberFormat="1" applyFont="1" applyFill="1" applyAlignment="1">
      <alignment horizontal="center" vertical="center" wrapText="1"/>
    </xf>
    <xf numFmtId="166" fontId="27" fillId="15" borderId="0" xfId="0" applyNumberFormat="1" applyFont="1" applyFill="1" applyAlignment="1">
      <alignment horizontal="center" vertical="center"/>
    </xf>
    <xf numFmtId="166" fontId="0" fillId="15" borderId="0" xfId="0" applyNumberFormat="1" applyFill="1"/>
    <xf numFmtId="0" fontId="26" fillId="6" borderId="17" xfId="0" applyFont="1" applyFill="1" applyBorder="1" applyAlignment="1">
      <alignment horizontal="center" vertical="center" wrapText="1"/>
    </xf>
    <xf numFmtId="0" fontId="27" fillId="10" borderId="0" xfId="0" applyFont="1" applyFill="1" applyAlignment="1">
      <alignment horizontal="center" vertical="center"/>
    </xf>
    <xf numFmtId="3" fontId="27" fillId="10" borderId="0" xfId="0" applyNumberFormat="1" applyFont="1" applyFill="1" applyAlignment="1">
      <alignment horizontal="center" vertical="center"/>
    </xf>
    <xf numFmtId="164" fontId="27" fillId="10" borderId="0" xfId="0" applyNumberFormat="1" applyFont="1" applyFill="1" applyAlignment="1">
      <alignment horizontal="center" vertical="center"/>
    </xf>
    <xf numFmtId="166" fontId="27" fillId="10" borderId="0" xfId="0" applyNumberFormat="1" applyFont="1" applyFill="1" applyAlignment="1">
      <alignment horizontal="center" vertical="center"/>
    </xf>
    <xf numFmtId="164" fontId="27" fillId="10" borderId="0" xfId="0" applyNumberFormat="1" applyFont="1" applyFill="1" applyAlignment="1">
      <alignment horizontal="center" vertical="center" wrapText="1"/>
    </xf>
    <xf numFmtId="166" fontId="0" fillId="10" borderId="0" xfId="0" applyNumberFormat="1" applyFill="1"/>
    <xf numFmtId="165" fontId="27" fillId="10" borderId="0" xfId="0" applyNumberFormat="1" applyFont="1" applyFill="1" applyAlignment="1">
      <alignment horizontal="center" vertical="center"/>
    </xf>
    <xf numFmtId="4" fontId="27" fillId="10" borderId="0" xfId="0" applyNumberFormat="1" applyFont="1" applyFill="1" applyAlignment="1">
      <alignment horizontal="center" vertical="center"/>
    </xf>
    <xf numFmtId="0" fontId="0" fillId="16" borderId="0" xfId="0" applyFill="1"/>
    <xf numFmtId="0" fontId="27" fillId="17" borderId="0" xfId="0" applyFont="1" applyFill="1" applyAlignment="1">
      <alignment horizontal="center" vertical="center"/>
    </xf>
    <xf numFmtId="3" fontId="27" fillId="17" borderId="0" xfId="0" applyNumberFormat="1" applyFont="1" applyFill="1" applyAlignment="1">
      <alignment horizontal="center" vertical="center"/>
    </xf>
    <xf numFmtId="4" fontId="27" fillId="17" borderId="0" xfId="0" applyNumberFormat="1" applyFont="1" applyFill="1" applyAlignment="1">
      <alignment horizontal="center" vertical="center"/>
    </xf>
    <xf numFmtId="164" fontId="27" fillId="17" borderId="0" xfId="0" applyNumberFormat="1" applyFont="1" applyFill="1" applyAlignment="1">
      <alignment horizontal="center" vertical="center"/>
    </xf>
    <xf numFmtId="166" fontId="27" fillId="17" borderId="0" xfId="0" applyNumberFormat="1" applyFont="1" applyFill="1" applyAlignment="1">
      <alignment horizontal="center" vertical="center"/>
    </xf>
    <xf numFmtId="164" fontId="27" fillId="17" borderId="0" xfId="0" applyNumberFormat="1" applyFont="1" applyFill="1" applyAlignment="1">
      <alignment horizontal="center" vertical="center" wrapText="1"/>
    </xf>
    <xf numFmtId="166" fontId="0" fillId="17" borderId="0" xfId="0" applyNumberFormat="1" applyFill="1"/>
    <xf numFmtId="165" fontId="27" fillId="17" borderId="0" xfId="0" applyNumberFormat="1" applyFont="1" applyFill="1" applyAlignment="1">
      <alignment horizontal="center" vertical="center"/>
    </xf>
    <xf numFmtId="0" fontId="26" fillId="5" borderId="17" xfId="0" applyFont="1" applyFill="1" applyBorder="1" applyAlignment="1">
      <alignment horizontal="center" vertical="center" wrapText="1"/>
    </xf>
    <xf numFmtId="0" fontId="26" fillId="18" borderId="17" xfId="0" applyFont="1" applyFill="1" applyBorder="1" applyAlignment="1">
      <alignment horizontal="center" vertical="center" wrapText="1"/>
    </xf>
    <xf numFmtId="0" fontId="27" fillId="12" borderId="0" xfId="0" applyFont="1" applyFill="1" applyAlignment="1">
      <alignment horizontal="center" vertical="center"/>
    </xf>
    <xf numFmtId="3" fontId="27" fillId="12" borderId="0" xfId="0" applyNumberFormat="1" applyFont="1" applyFill="1" applyAlignment="1">
      <alignment horizontal="center" vertical="center"/>
    </xf>
    <xf numFmtId="165" fontId="27" fillId="12" borderId="0" xfId="0" applyNumberFormat="1" applyFont="1" applyFill="1" applyAlignment="1">
      <alignment horizontal="center" vertical="center"/>
    </xf>
    <xf numFmtId="4" fontId="27" fillId="12" borderId="0" xfId="0" applyNumberFormat="1" applyFont="1" applyFill="1" applyAlignment="1">
      <alignment horizontal="center" vertical="center"/>
    </xf>
    <xf numFmtId="164" fontId="27" fillId="12" borderId="0" xfId="0" applyNumberFormat="1" applyFont="1" applyFill="1" applyAlignment="1">
      <alignment horizontal="center" vertical="center"/>
    </xf>
    <xf numFmtId="166" fontId="27" fillId="12" borderId="0" xfId="0" applyNumberFormat="1" applyFont="1" applyFill="1" applyAlignment="1">
      <alignment horizontal="center" vertical="center"/>
    </xf>
    <xf numFmtId="164" fontId="27" fillId="12" borderId="0" xfId="0" applyNumberFormat="1" applyFont="1" applyFill="1" applyAlignment="1">
      <alignment horizontal="center" vertical="center" wrapText="1"/>
    </xf>
    <xf numFmtId="166" fontId="0" fillId="12" borderId="0" xfId="0" applyNumberFormat="1" applyFill="1"/>
    <xf numFmtId="168" fontId="0" fillId="2" borderId="0" xfId="0" applyNumberFormat="1" applyFill="1"/>
    <xf numFmtId="0" fontId="18" fillId="11" borderId="0" xfId="0" applyFont="1" applyFill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8" fillId="18" borderId="17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3" fontId="12" fillId="10" borderId="22" xfId="0" applyNumberFormat="1" applyFont="1" applyFill="1" applyBorder="1" applyAlignment="1">
      <alignment horizontal="center" vertical="center"/>
    </xf>
    <xf numFmtId="3" fontId="12" fillId="10" borderId="24" xfId="0" applyNumberFormat="1" applyFont="1" applyFill="1" applyBorder="1" applyAlignment="1">
      <alignment horizontal="center" vertical="center"/>
    </xf>
    <xf numFmtId="164" fontId="12" fillId="10" borderId="8" xfId="0" applyNumberFormat="1" applyFont="1" applyFill="1" applyBorder="1" applyAlignment="1">
      <alignment horizontal="center" vertical="center"/>
    </xf>
    <xf numFmtId="4" fontId="12" fillId="10" borderId="22" xfId="0" applyNumberFormat="1" applyFont="1" applyFill="1" applyBorder="1" applyAlignment="1">
      <alignment horizontal="center" vertical="center"/>
    </xf>
    <xf numFmtId="4" fontId="12" fillId="10" borderId="24" xfId="0" applyNumberFormat="1" applyFont="1" applyFill="1" applyBorder="1" applyAlignment="1">
      <alignment horizontal="center" vertical="center"/>
    </xf>
    <xf numFmtId="166" fontId="13" fillId="13" borderId="5" xfId="0" applyNumberFormat="1" applyFont="1" applyFill="1" applyBorder="1" applyAlignment="1">
      <alignment horizontal="center" vertical="center"/>
    </xf>
    <xf numFmtId="9" fontId="19" fillId="12" borderId="0" xfId="2" applyFont="1" applyFill="1" applyAlignment="1">
      <alignment horizontal="center" vertical="center"/>
    </xf>
    <xf numFmtId="9" fontId="19" fillId="12" borderId="0" xfId="0" applyNumberFormat="1" applyFont="1" applyFill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9" fontId="19" fillId="17" borderId="0" xfId="2" applyFont="1" applyFill="1" applyAlignment="1">
      <alignment horizontal="center" vertical="center"/>
    </xf>
    <xf numFmtId="9" fontId="19" fillId="17" borderId="0" xfId="0" applyNumberFormat="1" applyFont="1" applyFill="1" applyAlignment="1">
      <alignment horizontal="center" vertical="center"/>
    </xf>
    <xf numFmtId="9" fontId="19" fillId="15" borderId="0" xfId="2" applyFont="1" applyFill="1" applyAlignment="1">
      <alignment horizontal="center" vertical="center"/>
    </xf>
    <xf numFmtId="9" fontId="19" fillId="15" borderId="0" xfId="0" applyNumberFormat="1" applyFont="1" applyFill="1" applyAlignment="1">
      <alignment horizontal="center" vertical="center"/>
    </xf>
    <xf numFmtId="9" fontId="19" fillId="10" borderId="0" xfId="2" applyFont="1" applyFill="1" applyAlignment="1">
      <alignment horizontal="center" vertical="center"/>
    </xf>
    <xf numFmtId="9" fontId="19" fillId="10" borderId="0" xfId="0" applyNumberFormat="1" applyFont="1" applyFill="1" applyAlignment="1">
      <alignment horizontal="center" vertical="center"/>
    </xf>
    <xf numFmtId="9" fontId="12" fillId="13" borderId="5" xfId="2" applyFont="1" applyFill="1" applyBorder="1" applyAlignment="1">
      <alignment horizontal="center" vertical="center"/>
    </xf>
    <xf numFmtId="0" fontId="28" fillId="2" borderId="0" xfId="0" applyFont="1" applyFill="1"/>
    <xf numFmtId="164" fontId="28" fillId="2" borderId="0" xfId="0" applyNumberFormat="1" applyFont="1" applyFill="1"/>
    <xf numFmtId="0" fontId="29" fillId="2" borderId="0" xfId="0" applyFont="1" applyFill="1"/>
    <xf numFmtId="166" fontId="28" fillId="2" borderId="0" xfId="0" applyNumberFormat="1" applyFont="1" applyFill="1"/>
    <xf numFmtId="164" fontId="28" fillId="2" borderId="0" xfId="0" applyNumberFormat="1" applyFont="1" applyFill="1" applyAlignment="1">
      <alignment horizontal="center" vertical="center"/>
    </xf>
    <xf numFmtId="167" fontId="28" fillId="2" borderId="0" xfId="0" applyNumberFormat="1" applyFont="1" applyFill="1" applyAlignment="1">
      <alignment horizontal="center" vertical="center"/>
    </xf>
    <xf numFmtId="0" fontId="18" fillId="19" borderId="0" xfId="0" applyFont="1" applyFill="1" applyAlignment="1">
      <alignment horizontal="center" vertical="center" wrapText="1"/>
    </xf>
    <xf numFmtId="164" fontId="30" fillId="15" borderId="0" xfId="0" applyNumberFormat="1" applyFont="1" applyFill="1" applyAlignment="1">
      <alignment horizontal="center" vertical="center"/>
    </xf>
    <xf numFmtId="164" fontId="30" fillId="10" borderId="0" xfId="0" applyNumberFormat="1" applyFont="1" applyFill="1" applyAlignment="1">
      <alignment horizontal="center" vertical="center"/>
    </xf>
    <xf numFmtId="164" fontId="30" fillId="17" borderId="0" xfId="0" applyNumberFormat="1" applyFont="1" applyFill="1" applyAlignment="1">
      <alignment horizontal="center" vertical="center"/>
    </xf>
    <xf numFmtId="164" fontId="30" fillId="12" borderId="0" xfId="0" applyNumberFormat="1" applyFont="1" applyFill="1" applyAlignment="1">
      <alignment horizontal="center" vertical="center"/>
    </xf>
    <xf numFmtId="0" fontId="11" fillId="4" borderId="0" xfId="0" applyFont="1" applyFill="1"/>
    <xf numFmtId="0" fontId="31" fillId="4" borderId="0" xfId="0" applyFont="1" applyFill="1"/>
    <xf numFmtId="0" fontId="11" fillId="0" borderId="0" xfId="0" applyFont="1"/>
    <xf numFmtId="0" fontId="11" fillId="4" borderId="0" xfId="0" applyFont="1" applyFill="1" applyAlignment="1">
      <alignment wrapText="1"/>
    </xf>
    <xf numFmtId="0" fontId="32" fillId="2" borderId="0" xfId="0" applyFont="1" applyFill="1"/>
    <xf numFmtId="0" fontId="33" fillId="2" borderId="0" xfId="0" applyFont="1" applyFill="1"/>
    <xf numFmtId="164" fontId="33" fillId="2" borderId="0" xfId="0" applyNumberFormat="1" applyFont="1" applyFill="1"/>
    <xf numFmtId="166" fontId="33" fillId="2" borderId="0" xfId="0" applyNumberFormat="1" applyFont="1" applyFill="1"/>
    <xf numFmtId="164" fontId="33" fillId="2" borderId="0" xfId="0" applyNumberFormat="1" applyFont="1" applyFill="1" applyAlignment="1">
      <alignment horizontal="center" vertical="center"/>
    </xf>
    <xf numFmtId="167" fontId="33" fillId="2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64" fontId="10" fillId="12" borderId="13" xfId="0" applyNumberFormat="1" applyFont="1" applyFill="1" applyBorder="1" applyAlignment="1">
      <alignment horizontal="center" vertical="center"/>
    </xf>
    <xf numFmtId="164" fontId="10" fillId="12" borderId="12" xfId="0" applyNumberFormat="1" applyFont="1" applyFill="1" applyBorder="1" applyAlignment="1">
      <alignment horizontal="center" vertical="center"/>
    </xf>
    <xf numFmtId="164" fontId="10" fillId="12" borderId="10" xfId="0" applyNumberFormat="1" applyFont="1" applyFill="1" applyBorder="1" applyAlignment="1">
      <alignment horizontal="center" vertical="center"/>
    </xf>
    <xf numFmtId="164" fontId="10" fillId="12" borderId="0" xfId="0" applyNumberFormat="1" applyFont="1" applyFill="1" applyAlignment="1">
      <alignment horizontal="center" vertical="center"/>
    </xf>
    <xf numFmtId="0" fontId="9" fillId="16" borderId="6" xfId="0" applyFont="1" applyFill="1" applyBorder="1" applyAlignment="1">
      <alignment horizontal="center" vertical="center"/>
    </xf>
    <xf numFmtId="0" fontId="9" fillId="16" borderId="14" xfId="0" applyFont="1" applyFill="1" applyBorder="1" applyAlignment="1">
      <alignment horizontal="center" vertical="center"/>
    </xf>
    <xf numFmtId="164" fontId="0" fillId="12" borderId="13" xfId="0" applyNumberFormat="1" applyFill="1" applyBorder="1" applyAlignment="1">
      <alignment horizontal="center"/>
    </xf>
    <xf numFmtId="164" fontId="9" fillId="14" borderId="13" xfId="0" applyNumberFormat="1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center" vertical="center"/>
    </xf>
    <xf numFmtId="0" fontId="21" fillId="12" borderId="14" xfId="0" applyFont="1" applyFill="1" applyBorder="1" applyAlignment="1">
      <alignment horizontal="center" vertical="center" wrapText="1"/>
    </xf>
    <xf numFmtId="0" fontId="21" fillId="12" borderId="15" xfId="0" applyFont="1" applyFill="1" applyBorder="1" applyAlignment="1">
      <alignment horizontal="center" vertical="center" wrapText="1"/>
    </xf>
    <xf numFmtId="0" fontId="21" fillId="12" borderId="16" xfId="0" applyFont="1" applyFill="1" applyBorder="1" applyAlignment="1">
      <alignment horizontal="center" vertical="center"/>
    </xf>
    <xf numFmtId="0" fontId="21" fillId="12" borderId="15" xfId="0" applyFont="1" applyFill="1" applyBorder="1" applyAlignment="1">
      <alignment horizontal="center" vertical="center"/>
    </xf>
    <xf numFmtId="164" fontId="12" fillId="12" borderId="13" xfId="0" applyNumberFormat="1" applyFont="1" applyFill="1" applyBorder="1" applyAlignment="1">
      <alignment horizontal="center" vertical="center"/>
    </xf>
    <xf numFmtId="164" fontId="12" fillId="12" borderId="12" xfId="0" applyNumberFormat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164" fontId="0" fillId="15" borderId="10" xfId="0" applyNumberFormat="1" applyFill="1" applyBorder="1" applyAlignment="1">
      <alignment horizontal="center" vertical="center"/>
    </xf>
    <xf numFmtId="164" fontId="0" fillId="15" borderId="12" xfId="0" applyNumberForma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left" vertical="center" wrapText="1"/>
    </xf>
    <xf numFmtId="0" fontId="12" fillId="10" borderId="5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164" fontId="0" fillId="13" borderId="10" xfId="0" applyNumberFormat="1" applyFill="1" applyBorder="1" applyAlignment="1">
      <alignment horizontal="center" vertical="center"/>
    </xf>
    <xf numFmtId="164" fontId="0" fillId="13" borderId="12" xfId="0" applyNumberFormat="1" applyFill="1" applyBorder="1" applyAlignment="1">
      <alignment horizontal="center" vertical="center"/>
    </xf>
    <xf numFmtId="164" fontId="0" fillId="13" borderId="8" xfId="0" applyNumberFormat="1" applyFill="1" applyBorder="1" applyAlignment="1">
      <alignment horizontal="center" vertical="center"/>
    </xf>
    <xf numFmtId="164" fontId="0" fillId="13" borderId="5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7" fillId="8" borderId="0" xfId="0" applyFont="1" applyFill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164" fontId="0" fillId="10" borderId="10" xfId="0" applyNumberFormat="1" applyFill="1" applyBorder="1" applyAlignment="1">
      <alignment horizontal="center" vertical="center"/>
    </xf>
    <xf numFmtId="164" fontId="0" fillId="10" borderId="8" xfId="0" applyNumberFormat="1" applyFill="1" applyBorder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left" vertical="top" wrapText="1"/>
    </xf>
    <xf numFmtId="0" fontId="9" fillId="8" borderId="26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17" fillId="11" borderId="0" xfId="0" applyFont="1" applyFill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  <xf numFmtId="0" fontId="13" fillId="10" borderId="23" xfId="0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12" fillId="15" borderId="18" xfId="0" applyFont="1" applyFill="1" applyBorder="1" applyAlignment="1">
      <alignment horizontal="left" vertical="center"/>
    </xf>
    <xf numFmtId="0" fontId="12" fillId="15" borderId="0" xfId="0" applyFont="1" applyFill="1" applyAlignment="1">
      <alignment horizontal="left" vertical="center"/>
    </xf>
    <xf numFmtId="0" fontId="12" fillId="10" borderId="18" xfId="0" applyFont="1" applyFill="1" applyBorder="1" applyAlignment="1">
      <alignment horizontal="left" vertical="center"/>
    </xf>
    <xf numFmtId="0" fontId="12" fillId="10" borderId="0" xfId="0" applyFont="1" applyFill="1" applyAlignment="1">
      <alignment horizontal="left" vertical="center"/>
    </xf>
    <xf numFmtId="0" fontId="12" fillId="17" borderId="18" xfId="0" applyFont="1" applyFill="1" applyBorder="1" applyAlignment="1">
      <alignment horizontal="left" vertical="center"/>
    </xf>
    <xf numFmtId="0" fontId="12" fillId="17" borderId="0" xfId="0" applyFont="1" applyFill="1" applyAlignment="1">
      <alignment horizontal="left" vertical="center"/>
    </xf>
    <xf numFmtId="0" fontId="9" fillId="8" borderId="27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13" fillId="10" borderId="18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center" vertical="center" wrapText="1"/>
    </xf>
    <xf numFmtId="0" fontId="17" fillId="19" borderId="0" xfId="0" applyFont="1" applyFill="1" applyAlignment="1">
      <alignment horizontal="center" vertical="center" wrapText="1"/>
    </xf>
    <xf numFmtId="0" fontId="18" fillId="19" borderId="0" xfId="0" applyFont="1" applyFill="1" applyAlignment="1">
      <alignment horizontal="center" vertical="center" wrapText="1"/>
    </xf>
    <xf numFmtId="0" fontId="12" fillId="12" borderId="18" xfId="0" applyFont="1" applyFill="1" applyBorder="1" applyAlignment="1">
      <alignment horizontal="left" vertical="center" wrapText="1"/>
    </xf>
    <xf numFmtId="0" fontId="12" fillId="12" borderId="0" xfId="0" applyFont="1" applyFill="1" applyAlignment="1">
      <alignment horizontal="left" vertical="center" wrapText="1"/>
    </xf>
  </cellXfs>
  <cellStyles count="5">
    <cellStyle name="Hiperłącze" xfId="1" builtinId="8"/>
    <cellStyle name="Normalny" xfId="0" builtinId="0"/>
    <cellStyle name="Normalny 2" xfId="4" xr:uid="{E43F8FF8-39FE-4EFD-B028-892E8BC7F500}"/>
    <cellStyle name="Procentowy" xfId="2" builtinId="5"/>
    <cellStyle name="Walutowy" xfId="3" builtinId="4"/>
  </cellStyles>
  <dxfs count="0"/>
  <tableStyles count="0" defaultTableStyle="TableStyleMedium2" defaultPivotStyle="PivotStyleLight16"/>
  <colors>
    <mruColors>
      <color rgb="FFF3F3F3"/>
      <color rgb="FF15807E"/>
      <color rgb="FF3A5E72"/>
      <color rgb="FF316B7B"/>
      <color rgb="FF51A2B9"/>
      <color rgb="FF98A842"/>
      <color rgb="FF276195"/>
      <color rgb="FFF5F9EB"/>
      <color rgb="FF717E32"/>
      <color rgb="FFF1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100" b="1">
                <a:solidFill>
                  <a:schemeClr val="tx1"/>
                </a:solidFill>
              </a:rPr>
              <a:t>Liczba</a:t>
            </a:r>
            <a:r>
              <a:rPr lang="pl-PL" sz="1100" b="1" baseline="0">
                <a:solidFill>
                  <a:schemeClr val="tx1"/>
                </a:solidFill>
              </a:rPr>
              <a:t> pacjentów w ośrodkach wg substancji czynnych</a:t>
            </a:r>
            <a:endParaRPr lang="pl-PL" sz="11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'LICZBA PACJENTÓW'!$D$55</c:f>
              <c:strCache>
                <c:ptCount val="1"/>
                <c:pt idx="0">
                  <c:v>Omalizumab </c:v>
                </c:pt>
              </c:strCache>
            </c:strRef>
          </c:tx>
          <c:spPr>
            <a:solidFill>
              <a:srgbClr val="12706E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9.4726635339748757E-3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73-45D8-808D-160CB1D92E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'LICZBA PACJENTÓW'!$B$56:$B$59</c15:sqref>
                  </c15:fullRef>
                </c:ext>
              </c:extLst>
              <c:f>'LICZBA PACJENTÓW'!$B$56:$B$58</c:f>
              <c:strCache>
                <c:ptCount val="3"/>
                <c:pt idx="0">
                  <c:v>SPWSZ (Szczecin)</c:v>
                </c:pt>
                <c:pt idx="1">
                  <c:v>SU (Kraków)</c:v>
                </c:pt>
                <c:pt idx="2">
                  <c:v>WSS (Czerwona Góra)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'LICZBA PACJENTÓW'!$D$56:$D$59</c15:sqref>
                  </c15:fullRef>
                </c:ext>
              </c:extLst>
              <c:f>'LICZBA PACJENTÓW'!$D$56:$D$58</c:f>
              <c:numCache>
                <c:formatCode>General</c:formatCode>
                <c:ptCount val="3"/>
                <c:pt idx="0">
                  <c:v>14</c:v>
                </c:pt>
                <c:pt idx="1">
                  <c:v>42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1-4B69-91EF-5699B36FE2C9}"/>
            </c:ext>
          </c:extLst>
        </c:ser>
        <c:ser>
          <c:idx val="1"/>
          <c:order val="1"/>
          <c:tx>
            <c:strRef>
              <c:f>'LICZBA PACJENTÓW'!$E$55</c:f>
              <c:strCache>
                <c:ptCount val="1"/>
                <c:pt idx="0">
                  <c:v>Mepolizumab </c:v>
                </c:pt>
              </c:strCache>
            </c:strRef>
          </c:tx>
          <c:spPr>
            <a:solidFill>
              <a:srgbClr val="98A84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SPWSZ (Szczecin)</c:v>
              </c:pt>
              <c:pt idx="1">
                <c:v>SU (Kraków)</c:v>
              </c:pt>
              <c:pt idx="2">
                <c:v>WSS (Czerwona Góra)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'LICZBA PACJENTÓW'!$E$56:$E$59</c15:sqref>
                  </c15:fullRef>
                </c:ext>
              </c:extLst>
              <c:f>'LICZBA PACJENTÓW'!$E$56:$E$58</c:f>
              <c:numCache>
                <c:formatCode>General</c:formatCode>
                <c:ptCount val="3"/>
                <c:pt idx="0">
                  <c:v>24</c:v>
                </c:pt>
                <c:pt idx="1">
                  <c:v>30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B1-4B69-91EF-5699B36FE2C9}"/>
            </c:ext>
          </c:extLst>
        </c:ser>
        <c:ser>
          <c:idx val="2"/>
          <c:order val="2"/>
          <c:tx>
            <c:strRef>
              <c:f>'LICZBA PACJENTÓW'!$F$55</c:f>
              <c:strCache>
                <c:ptCount val="1"/>
                <c:pt idx="0">
                  <c:v>Benralizumab</c:v>
                </c:pt>
              </c:strCache>
            </c:strRef>
          </c:tx>
          <c:spPr>
            <a:solidFill>
              <a:srgbClr val="7DCBA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SPWSZ (Szczecin)</c:v>
              </c:pt>
              <c:pt idx="1">
                <c:v>SU (Kraków)</c:v>
              </c:pt>
              <c:pt idx="2">
                <c:v>WSS (Czerwona Góra)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'LICZBA PACJENTÓW'!$F$56:$F$59</c15:sqref>
                  </c15:fullRef>
                </c:ext>
              </c:extLst>
              <c:f>'LICZBA PACJENTÓW'!$F$56:$F$58</c:f>
              <c:numCache>
                <c:formatCode>General</c:formatCode>
                <c:ptCount val="3"/>
                <c:pt idx="0">
                  <c:v>24</c:v>
                </c:pt>
                <c:pt idx="1">
                  <c:v>27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B1-4B69-91EF-5699B36FE2C9}"/>
            </c:ext>
          </c:extLst>
        </c:ser>
        <c:ser>
          <c:idx val="3"/>
          <c:order val="3"/>
          <c:tx>
            <c:strRef>
              <c:f>'LICZBA PACJENTÓW'!$G$55</c:f>
              <c:strCache>
                <c:ptCount val="1"/>
                <c:pt idx="0">
                  <c:v>Dupilumab</c:v>
                </c:pt>
              </c:strCache>
            </c:strRef>
          </c:tx>
          <c:spPr>
            <a:solidFill>
              <a:srgbClr val="51A2B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5.5555555555555552E-2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B1-4B69-91EF-5699B36FE2C9}"/>
                </c:ext>
              </c:extLst>
            </c:dLbl>
            <c:dLbl>
              <c:idx val="1"/>
              <c:layout>
                <c:manualLayout>
                  <c:x val="2.7777777777777779E-3"/>
                  <c:y val="-5.555555555555558E-2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B1-4B69-91EF-5699B36FE2C9}"/>
                </c:ext>
              </c:extLst>
            </c:dLbl>
            <c:dLbl>
              <c:idx val="2"/>
              <c:layout>
                <c:manualLayout>
                  <c:x val="2.6472534745200882E-3"/>
                  <c:y val="-5.6835981203848779E-2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73-45D8-808D-160CB1D92E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SPWSZ (Szczecin)</c:v>
              </c:pt>
              <c:pt idx="1">
                <c:v>SU (Kraków)</c:v>
              </c:pt>
              <c:pt idx="2">
                <c:v>WSS (Czerwona Góra)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'LICZBA PACJENTÓW'!$G$56:$G$59</c15:sqref>
                  </c15:fullRef>
                </c:ext>
              </c:extLst>
              <c:f>'LICZBA PACJENTÓW'!$G$56:$G$58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B1-4B69-91EF-5699B36FE2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3"/>
        <c:overlap val="100"/>
        <c:axId val="800960552"/>
        <c:axId val="800960912"/>
      </c:barChart>
      <c:catAx>
        <c:axId val="80096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00960912"/>
        <c:crosses val="autoZero"/>
        <c:auto val="1"/>
        <c:lblAlgn val="ctr"/>
        <c:lblOffset val="100"/>
        <c:noMultiLvlLbl val="0"/>
      </c:catAx>
      <c:valAx>
        <c:axId val="800960912"/>
        <c:scaling>
          <c:orientation val="minMax"/>
          <c:max val="107"/>
        </c:scaling>
        <c:delete val="1"/>
        <c:axPos val="l"/>
        <c:numFmt formatCode="General" sourceLinked="1"/>
        <c:majorTickMark val="none"/>
        <c:minorTickMark val="none"/>
        <c:tickLblPos val="nextTo"/>
        <c:crossAx val="800960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rgbClr val="318235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8A84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51A2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99-43F9-A06E-101F56B2D98D}"/>
              </c:ext>
            </c:extLst>
          </c:dPt>
          <c:dLbls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'KOSZTY_Wariant 2'!$M$27:$O$27</c:f>
              <c:strCache>
                <c:ptCount val="3"/>
                <c:pt idx="0">
                  <c:v>Koszt świadczeniodawcy</c:v>
                </c:pt>
                <c:pt idx="2">
                  <c:v>Wycena NFZ</c:v>
                </c:pt>
              </c:strCache>
            </c:strRef>
          </c:cat>
          <c:val>
            <c:numRef>
              <c:f>'KOSZTY_Wariant 2'!$M$28:$O$28</c:f>
              <c:numCache>
                <c:formatCode>General</c:formatCode>
                <c:ptCount val="3"/>
                <c:pt idx="0">
                  <c:v>212.49658943466173</c:v>
                </c:pt>
                <c:pt idx="2">
                  <c:v>151.42399999999998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9-43F9-A06E-101F56B2D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47"/>
        <c:axId val="640196560"/>
        <c:axId val="640190080"/>
      </c:barChart>
      <c:scatterChart>
        <c:scatterStyle val="lineMarker"/>
        <c:varyColors val="0"/>
        <c:ser>
          <c:idx val="1"/>
          <c:order val="1"/>
          <c:tx>
            <c:v>Różnica %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pl-P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999-43F9-A06E-101F56B2D98D}"/>
                </c:ext>
              </c:extLst>
            </c:dLbl>
            <c:dLbl>
              <c:idx val="1"/>
              <c:layout>
                <c:manualLayout>
                  <c:x val="-0.10174322852002943"/>
                  <c:y val="1.31578947368421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E04B06C-C54A-4701-BE94-B87694505981}" type="CELLRANGE">
                      <a:rPr lang="en-US"/>
                      <a:pPr>
                        <a:defRPr sz="1000"/>
                      </a:pPr>
                      <a:t>[ZAKRES KOMÓREK]</a:t>
                    </a:fld>
                    <a:endParaRPr lang="pl-PL"/>
                  </a:p>
                </c:rich>
              </c:tx>
              <c:spPr>
                <a:solidFill>
                  <a:schemeClr val="accent6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999-43F9-A06E-101F56B2D9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pl-P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999-43F9-A06E-101F56B2D9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'KOSZTY_Wariant 2'!$M$29:$O$29</c:f>
              <c:numCache>
                <c:formatCode>0%</c:formatCode>
                <c:ptCount val="3"/>
                <c:pt idx="1">
                  <c:v>1.4033217286207058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'KOSZTY_Wariant 2'!$O$29:$Q$29</c15:f>
                <c15:dlblRangeCache>
                  <c:ptCount val="3"/>
                  <c:pt idx="1">
                    <c:v>+ 40%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3999-43F9-A06E-101F56B2D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313152"/>
        <c:axId val="448312792"/>
      </c:scatterChart>
      <c:catAx>
        <c:axId val="64019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0190080"/>
        <c:crosses val="autoZero"/>
        <c:auto val="1"/>
        <c:lblAlgn val="ctr"/>
        <c:lblOffset val="100"/>
        <c:noMultiLvlLbl val="0"/>
      </c:catAx>
      <c:valAx>
        <c:axId val="64019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0196560"/>
        <c:crosses val="autoZero"/>
        <c:crossBetween val="between"/>
      </c:valAx>
      <c:valAx>
        <c:axId val="448312792"/>
        <c:scaling>
          <c:orientation val="minMax"/>
          <c:min val="0.9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8313152"/>
        <c:crosses val="max"/>
        <c:crossBetween val="midCat"/>
      </c:valAx>
      <c:valAx>
        <c:axId val="448313152"/>
        <c:scaling>
          <c:orientation val="minMax"/>
        </c:scaling>
        <c:delete val="1"/>
        <c:axPos val="b"/>
        <c:majorTickMark val="out"/>
        <c:minorTickMark val="none"/>
        <c:tickLblPos val="nextTo"/>
        <c:crossAx val="448312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318235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Koszt</a:t>
            </a:r>
            <a:r>
              <a:rPr lang="pl-PL" sz="1200" baseline="0"/>
              <a:t> zaangażowania personelu</a:t>
            </a:r>
            <a:endParaRPr lang="pl-PL" sz="1200"/>
          </a:p>
        </c:rich>
      </c:tx>
      <c:layout>
        <c:manualLayout>
          <c:xMode val="edge"/>
          <c:yMode val="edge"/>
          <c:x val="0.26868363636363635"/>
          <c:y val="2.7874564459930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'KOSZTY_Wariant 2'!$L$31</c:f>
              <c:strCache>
                <c:ptCount val="1"/>
                <c:pt idx="0">
                  <c:v>Podanie w ramach hospitalizacji jednodniowej</c:v>
                </c:pt>
              </c:strCache>
            </c:strRef>
          </c:tx>
          <c:spPr>
            <a:solidFill>
              <a:srgbClr val="BECB7B"/>
            </a:solidFill>
            <a:ln>
              <a:noFill/>
            </a:ln>
            <a:effectLst/>
          </c:spPr>
          <c:invertIfNegative val="0"/>
          <c:dLbls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59-46D9-B9C3-ACD7231A0732}"/>
                </c:ext>
              </c:extLst>
            </c:dLbl>
            <c:numFmt formatCode="#,##0.0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'KOSZTY_Wariant 2'!$I$21:$K$21</c:f>
              <c:strCache>
                <c:ptCount val="3"/>
                <c:pt idx="0">
                  <c:v>Lekarz</c:v>
                </c:pt>
                <c:pt idx="1">
                  <c:v>Pielęgniarka</c:v>
                </c:pt>
                <c:pt idx="2">
                  <c:v>Farmaceuta</c:v>
                </c:pt>
              </c:strCache>
            </c:strRef>
          </c:cat>
          <c:val>
            <c:numRef>
              <c:f>'KOSZTY_Wariant 2'!$I$22:$K$22</c:f>
              <c:numCache>
                <c:formatCode>#\ ##0.00\ "zł"</c:formatCode>
                <c:ptCount val="3"/>
                <c:pt idx="0">
                  <c:v>31.832000000000001</c:v>
                </c:pt>
                <c:pt idx="1">
                  <c:v>44.452500000000001</c:v>
                </c:pt>
                <c:pt idx="2">
                  <c:v>4.1487499999999997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59-46D9-B9C3-ACD7231A0732}"/>
            </c:ext>
          </c:extLst>
        </c:ser>
        <c:ser>
          <c:idx val="1"/>
          <c:order val="1"/>
          <c:tx>
            <c:strRef>
              <c:f>'KOSZTY_Wariant 2'!$L$32</c:f>
              <c:strCache>
                <c:ptCount val="1"/>
                <c:pt idx="0">
                  <c:v>Podanie w ramach wizyty ambulatoryjnej</c:v>
                </c:pt>
              </c:strCache>
            </c:strRef>
          </c:tx>
          <c:spPr>
            <a:solidFill>
              <a:srgbClr val="12706E"/>
            </a:solidFill>
            <a:ln>
              <a:noFill/>
            </a:ln>
            <a:effectLst/>
          </c:spPr>
          <c:invertIfNegative val="0"/>
          <c:dLbls>
            <c:numFmt formatCode="#,##0.0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'KOSZTY_Wariant 2'!$I$23:$K$23</c:f>
              <c:numCache>
                <c:formatCode>#\ ##0.00\ "zł"</c:formatCode>
                <c:ptCount val="3"/>
                <c:pt idx="0">
                  <c:v>20.71</c:v>
                </c:pt>
                <c:pt idx="1">
                  <c:v>18.425000000000001</c:v>
                </c:pt>
                <c:pt idx="2">
                  <c:v>13.425000000000001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59-46D9-B9C3-ACD7231A0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27"/>
        <c:axId val="809608824"/>
        <c:axId val="809605584"/>
      </c:barChart>
      <c:catAx>
        <c:axId val="80960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09605584"/>
        <c:crosses val="autoZero"/>
        <c:auto val="1"/>
        <c:lblAlgn val="ctr"/>
        <c:lblOffset val="100"/>
        <c:noMultiLvlLbl val="0"/>
      </c:catAx>
      <c:valAx>
        <c:axId val="809605584"/>
        <c:scaling>
          <c:orientation val="minMax"/>
        </c:scaling>
        <c:delete val="1"/>
        <c:axPos val="l"/>
        <c:numFmt formatCode="#\ ##0.00\ &quot;zł&quot;" sourceLinked="1"/>
        <c:majorTickMark val="none"/>
        <c:minorTickMark val="none"/>
        <c:tickLblPos val="nextTo"/>
        <c:crossAx val="80960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318235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100">
                <a:latin typeface="+mn-lt"/>
                <a:cs typeface="Arial" panose="020B0604020202020204" pitchFamily="34" charset="0"/>
              </a:rPr>
              <a:t>≥2. rok leczenia</a:t>
            </a:r>
            <a:endParaRPr lang="pl-PL" sz="1100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Koszt świadczeniodawcy</c:v>
          </c:tx>
          <c:spPr>
            <a:solidFill>
              <a:srgbClr val="98A842"/>
            </a:solidFill>
            <a:ln>
              <a:noFill/>
            </a:ln>
            <a:effectLst/>
          </c:spPr>
          <c:invertIfNegative val="0"/>
          <c:dLbls>
            <c:numFmt formatCode="#,##0\ &quot;zł&quot;" sourceLinked="0"/>
            <c:spPr>
              <a:solidFill>
                <a:srgbClr val="98A84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'KOSZTY_Wariant 2'!$D$25:$F$25</c:f>
              <c:strCache>
                <c:ptCount val="3"/>
                <c:pt idx="0">
                  <c:v>Omalizumab</c:v>
                </c:pt>
                <c:pt idx="1">
                  <c:v>Mepolizumab / Benralizumab</c:v>
                </c:pt>
                <c:pt idx="2">
                  <c:v> Dupilumab</c:v>
                </c:pt>
              </c:strCache>
            </c:strRef>
          </c:cat>
          <c:val>
            <c:numRef>
              <c:f>'KOSZTY_Wariant 2'!$D$27:$F$27</c:f>
              <c:numCache>
                <c:formatCode>#\ ##0.00\ "zł"</c:formatCode>
                <c:ptCount val="3"/>
                <c:pt idx="0">
                  <c:v>982.00933333333342</c:v>
                </c:pt>
                <c:pt idx="1">
                  <c:v>981.51433333333341</c:v>
                </c:pt>
                <c:pt idx="2">
                  <c:v>981.51433333333341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5-4ABE-99B7-8FD36E456F55}"/>
            </c:ext>
          </c:extLst>
        </c:ser>
        <c:ser>
          <c:idx val="1"/>
          <c:order val="1"/>
          <c:tx>
            <c:v>Wycena NFZ</c:v>
          </c:tx>
          <c:spPr>
            <a:solidFill>
              <a:srgbClr val="51A2B9"/>
            </a:solidFill>
            <a:ln>
              <a:noFill/>
            </a:ln>
            <a:effectLst/>
          </c:spPr>
          <c:invertIfNegative val="0"/>
          <c:dLbls>
            <c:numFmt formatCode="#,##0\ &quot;zł&quot;" sourceLinked="0"/>
            <c:spPr>
              <a:solidFill>
                <a:srgbClr val="51A2B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'KOSZTY_Wariant 2'!$D$30:$F$30</c:f>
              <c:numCache>
                <c:formatCode>#\ ##0.00\ "zł"</c:formatCode>
                <c:ptCount val="3"/>
                <c:pt idx="0">
                  <c:v>1378.7199999999998</c:v>
                </c:pt>
                <c:pt idx="1">
                  <c:v>1378.7199999999998</c:v>
                </c:pt>
                <c:pt idx="2">
                  <c:v>1378.7199999999998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95-4ABE-99B7-8FD36E456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57114000"/>
        <c:axId val="457114360"/>
      </c:barChart>
      <c:scatterChart>
        <c:scatterStyle val="lineMarker"/>
        <c:varyColors val="0"/>
        <c:ser>
          <c:idx val="2"/>
          <c:order val="2"/>
          <c:tx>
            <c:v>Różnica %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096B1B6-9744-4AB2-8C5A-08E78E0925AB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E95-4ABE-99B7-8FD36E456F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B23FF19-CE30-464E-8587-EFC72F737F26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E95-4ABE-99B7-8FD36E456F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43B8314-6DAD-4596-9B33-FF090AA35296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E95-4ABE-99B7-8FD36E456F55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'KOSZTY_Wariant 2'!$D$32:$F$32</c:f>
              <c:numCache>
                <c:formatCode>0.00%</c:formatCode>
                <c:ptCount val="3"/>
                <c:pt idx="0">
                  <c:v>0.71226161463773174</c:v>
                </c:pt>
                <c:pt idx="1">
                  <c:v>0.71190258597346345</c:v>
                </c:pt>
                <c:pt idx="2">
                  <c:v>0.71190258597346345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'KOSZTY_Wariant 2'!$D$34:$F$34</c15:f>
                <c15:dlblRangeCache>
                  <c:ptCount val="3"/>
                  <c:pt idx="0">
                    <c:v>- 29%</c:v>
                  </c:pt>
                  <c:pt idx="1">
                    <c:v>- 29%</c:v>
                  </c:pt>
                  <c:pt idx="2">
                    <c:v>- 29%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9E95-4ABE-99B7-8FD36E456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192240"/>
        <c:axId val="640191880"/>
      </c:scatterChart>
      <c:catAx>
        <c:axId val="45711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7114360"/>
        <c:crosses val="autoZero"/>
        <c:auto val="1"/>
        <c:lblAlgn val="ctr"/>
        <c:lblOffset val="100"/>
        <c:noMultiLvlLbl val="0"/>
      </c:catAx>
      <c:valAx>
        <c:axId val="457114360"/>
        <c:scaling>
          <c:orientation val="minMax"/>
        </c:scaling>
        <c:delete val="0"/>
        <c:axPos val="l"/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7114000"/>
        <c:crosses val="autoZero"/>
        <c:crossBetween val="between"/>
      </c:valAx>
      <c:valAx>
        <c:axId val="640191880"/>
        <c:scaling>
          <c:orientation val="minMax"/>
          <c:min val="0.60000000000000009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0192240"/>
        <c:crosses val="max"/>
        <c:crossBetween val="midCat"/>
      </c:valAx>
      <c:valAx>
        <c:axId val="640192240"/>
        <c:scaling>
          <c:orientation val="minMax"/>
        </c:scaling>
        <c:delete val="1"/>
        <c:axPos val="b"/>
        <c:majorTickMark val="out"/>
        <c:minorTickMark val="none"/>
        <c:tickLblPos val="nextTo"/>
        <c:crossAx val="640191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318235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200" b="1"/>
              <a:t>Wariant</a:t>
            </a:r>
            <a:r>
              <a:rPr lang="pl-PL" sz="1200" b="1" baseline="0"/>
              <a:t> 1 - Koszt punktu 2,03 zł</a:t>
            </a:r>
            <a:endParaRPr lang="pl-PL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SCENARIUSZE!$D$64</c:f>
              <c:strCache>
                <c:ptCount val="1"/>
                <c:pt idx="0">
                  <c:v>Koszt NFZ</c:v>
                </c:pt>
              </c:strCache>
            </c:strRef>
          </c:tx>
          <c:spPr>
            <a:solidFill>
              <a:srgbClr val="98A84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26384BB-0B9A-41AD-A0B9-CE22C4E77829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A82-41AB-9A89-438A78BAB1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96360BC-192A-491F-B007-372FA3D59E86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A82-41AB-9A89-438A78BAB1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8518A89-7679-49FE-AC52-F645ED509EFE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A82-41AB-9A89-438A78BAB12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DCA2598-515D-4D90-AF6C-CD0667CFE3BE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A82-41AB-9A89-438A78BAB1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SCENARIUSZE!$C$57:$C$60</c:f>
              <c:strCache>
                <c:ptCount val="4"/>
                <c:pt idx="0">
                  <c:v>Scenariusz 0</c:v>
                </c:pt>
                <c:pt idx="1">
                  <c:v>Scenariusz 1</c:v>
                </c:pt>
                <c:pt idx="2">
                  <c:v>Scenariusz 2</c:v>
                </c:pt>
                <c:pt idx="3">
                  <c:v>Scenariusz 3</c:v>
                </c:pt>
              </c:strCache>
            </c:strRef>
          </c:cat>
          <c:val>
            <c:numRef>
              <c:f>SCENARIUSZE!$D$65:$D$68</c:f>
              <c:numCache>
                <c:formatCode>#\ ##0\ "zł"</c:formatCode>
                <c:ptCount val="4"/>
                <c:pt idx="0">
                  <c:v>15209143.9136</c:v>
                </c:pt>
                <c:pt idx="1">
                  <c:v>11515100.386397097</c:v>
                </c:pt>
                <c:pt idx="2">
                  <c:v>6108087.2832217189</c:v>
                </c:pt>
                <c:pt idx="3">
                  <c:v>9268391.3451985493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SCENARIUSZE!$D$69:$D$72</c15:f>
                <c15:dlblRangeCache>
                  <c:ptCount val="4"/>
                  <c:pt idx="0">
                    <c:v>15,2 mln zł</c:v>
                  </c:pt>
                  <c:pt idx="1">
                    <c:v>11,5 mln zł</c:v>
                  </c:pt>
                  <c:pt idx="2">
                    <c:v>6,1 mln zł</c:v>
                  </c:pt>
                  <c:pt idx="3">
                    <c:v>9,3 mln zł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7A82-41AB-9A89-438A78BAB126}"/>
            </c:ext>
          </c:extLst>
        </c:ser>
        <c:ser>
          <c:idx val="1"/>
          <c:order val="1"/>
          <c:tx>
            <c:strRef>
              <c:f>SCENARIUSZE!$E$64</c:f>
              <c:strCache>
                <c:ptCount val="1"/>
                <c:pt idx="0">
                  <c:v>Koszt świadczeniodawców</c:v>
                </c:pt>
              </c:strCache>
            </c:strRef>
          </c:tx>
          <c:spPr>
            <a:solidFill>
              <a:srgbClr val="51A2B9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668D7A4-E90F-4BEA-9F6A-B1B5A7D0DF92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A82-41AB-9A89-438A78BAB126}"/>
                </c:ext>
              </c:extLst>
            </c:dLbl>
            <c:dLbl>
              <c:idx val="1"/>
              <c:layout>
                <c:manualLayout>
                  <c:x val="0"/>
                  <c:y val="0.27304632937366341"/>
                </c:manualLayout>
              </c:layout>
              <c:tx>
                <c:rich>
                  <a:bodyPr/>
                  <a:lstStyle/>
                  <a:p>
                    <a:fld id="{E40D68FE-0146-4EF1-9A74-F866823EB39B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A82-41AB-9A89-438A78BAB1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13865F3-6225-46A3-A1B8-D538ADFBE121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A82-41AB-9A89-438A78BAB12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D15585D-37DD-4053-BA9D-09740F29731D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A82-41AB-9A89-438A78BAB1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SCENARIUSZE!$C$57:$C$60</c:f>
              <c:strCache>
                <c:ptCount val="4"/>
                <c:pt idx="0">
                  <c:v>Scenariusz 0</c:v>
                </c:pt>
                <c:pt idx="1">
                  <c:v>Scenariusz 1</c:v>
                </c:pt>
                <c:pt idx="2">
                  <c:v>Scenariusz 2</c:v>
                </c:pt>
                <c:pt idx="3">
                  <c:v>Scenariusz 3</c:v>
                </c:pt>
              </c:strCache>
            </c:strRef>
          </c:cat>
          <c:val>
            <c:numRef>
              <c:f>SCENARIUSZE!$E$65:$E$68</c:f>
              <c:numCache>
                <c:formatCode>#\ ##0\ "zł"</c:formatCode>
                <c:ptCount val="4"/>
                <c:pt idx="0">
                  <c:v>22143000.485168345</c:v>
                </c:pt>
                <c:pt idx="1">
                  <c:v>16191097.567448176</c:v>
                </c:pt>
                <c:pt idx="2">
                  <c:v>7479230.2524171919</c:v>
                </c:pt>
                <c:pt idx="3">
                  <c:v>9228155.6054108348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SCENARIUSZE!$E$69:$E$72</c15:f>
                <c15:dlblRangeCache>
                  <c:ptCount val="4"/>
                  <c:pt idx="0">
                    <c:v>22,1 mln zł</c:v>
                  </c:pt>
                  <c:pt idx="1">
                    <c:v>16,2 mln zł</c:v>
                  </c:pt>
                  <c:pt idx="2">
                    <c:v>7,5 mln zł</c:v>
                  </c:pt>
                  <c:pt idx="3">
                    <c:v>9,2 mln zł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7A82-41AB-9A89-438A78BAB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10466344"/>
        <c:axId val="710471744"/>
      </c:barChart>
      <c:scatterChart>
        <c:scatterStyle val="lineMarker"/>
        <c:varyColors val="0"/>
        <c:ser>
          <c:idx val="2"/>
          <c:order val="2"/>
          <c:tx>
            <c:v>Różnica koszt świadczeniodawców vs. NFZ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051981140872298E-2"/>
                  <c:y val="1.9916809849316848E-3"/>
                </c:manualLayout>
              </c:layout>
              <c:tx>
                <c:rich>
                  <a:bodyPr/>
                  <a:lstStyle/>
                  <a:p>
                    <a:fld id="{77B3FAF9-D287-458C-B9AE-0E4C5E54C441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A82-41AB-9A89-438A78BAB126}"/>
                </c:ext>
              </c:extLst>
            </c:dLbl>
            <c:dLbl>
              <c:idx val="1"/>
              <c:layout>
                <c:manualLayout>
                  <c:x val="-6.9051981140872284E-2"/>
                  <c:y val="-9.7822593604371608E-3"/>
                </c:manualLayout>
              </c:layout>
              <c:tx>
                <c:rich>
                  <a:bodyPr/>
                  <a:lstStyle/>
                  <a:p>
                    <a:fld id="{DDE20A13-84E3-4D67-B8F5-03B1C1FB9C1A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A82-41AB-9A89-438A78BAB126}"/>
                </c:ext>
              </c:extLst>
            </c:dLbl>
            <c:dLbl>
              <c:idx val="2"/>
              <c:layout>
                <c:manualLayout>
                  <c:x val="-7.1449199914077638E-2"/>
                  <c:y val="-5.8576125786474137E-3"/>
                </c:manualLayout>
              </c:layout>
              <c:tx>
                <c:rich>
                  <a:bodyPr/>
                  <a:lstStyle/>
                  <a:p>
                    <a:fld id="{8E3931F4-8794-44AF-B516-3CB37ACF47DC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7A82-41AB-9A89-438A78BAB126}"/>
                </c:ext>
              </c:extLst>
            </c:dLbl>
            <c:dLbl>
              <c:idx val="3"/>
              <c:layout>
                <c:manualLayout>
                  <c:x val="-7.7788805403595465E-2"/>
                  <c:y val="-1.7631552924016365E-2"/>
                </c:manualLayout>
              </c:layout>
              <c:tx>
                <c:rich>
                  <a:bodyPr/>
                  <a:lstStyle/>
                  <a:p>
                    <a:fld id="{7D8ED0CC-8357-483D-8F12-8DB7AB52B1FA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7A82-41AB-9A89-438A78BAB126}"/>
                </c:ext>
              </c:extLst>
            </c:dLbl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yVal>
            <c:numRef>
              <c:f>SCENARIUSZE!$F$65:$F$68</c:f>
              <c:numCache>
                <c:formatCode>#\ ##0\ "zł"</c:formatCode>
                <c:ptCount val="4"/>
                <c:pt idx="0">
                  <c:v>-6933856.5715683457</c:v>
                </c:pt>
                <c:pt idx="1">
                  <c:v>-4675997.1810510792</c:v>
                </c:pt>
                <c:pt idx="2">
                  <c:v>-1371142.969195473</c:v>
                </c:pt>
                <c:pt idx="3">
                  <c:v>40235.739787714556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SCENARIUSZE!$F$69:$F$72</c15:f>
                <c15:dlblRangeCache>
                  <c:ptCount val="4"/>
                  <c:pt idx="0">
                    <c:v>- 6,9 mln zł</c:v>
                  </c:pt>
                  <c:pt idx="1">
                    <c:v>- 4,7 mln zł</c:v>
                  </c:pt>
                  <c:pt idx="2">
                    <c:v>- 1,4 mln zł</c:v>
                  </c:pt>
                  <c:pt idx="3">
                    <c:v>+ 0,04 mln zł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7A82-41AB-9A89-438A78BAB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709960"/>
        <c:axId val="716712120"/>
      </c:scatterChart>
      <c:catAx>
        <c:axId val="71046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0471744"/>
        <c:crosses val="autoZero"/>
        <c:auto val="1"/>
        <c:lblAlgn val="ctr"/>
        <c:lblOffset val="100"/>
        <c:noMultiLvlLbl val="0"/>
      </c:catAx>
      <c:valAx>
        <c:axId val="710471744"/>
        <c:scaling>
          <c:orientation val="minMax"/>
        </c:scaling>
        <c:delete val="0"/>
        <c:axPos val="l"/>
        <c:numFmt formatCode="#\ ##0\ &quot;zł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0466344"/>
        <c:crosses val="autoZero"/>
        <c:crossBetween val="between"/>
      </c:valAx>
      <c:valAx>
        <c:axId val="716712120"/>
        <c:scaling>
          <c:orientation val="minMax"/>
        </c:scaling>
        <c:delete val="0"/>
        <c:axPos val="r"/>
        <c:numFmt formatCode="#\ ##0\ &quot;zł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6709960"/>
        <c:crosses val="max"/>
        <c:crossBetween val="midCat"/>
      </c:valAx>
      <c:valAx>
        <c:axId val="716709960"/>
        <c:scaling>
          <c:orientation val="minMax"/>
        </c:scaling>
        <c:delete val="1"/>
        <c:axPos val="b"/>
        <c:majorTickMark val="out"/>
        <c:minorTickMark val="none"/>
        <c:tickLblPos val="nextTo"/>
        <c:crossAx val="71671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200" b="1"/>
              <a:t>Wariant</a:t>
            </a:r>
            <a:r>
              <a:rPr lang="pl-PL" sz="1200" b="1" baseline="0"/>
              <a:t> 2 - Koszt punktu 1,85 zł</a:t>
            </a:r>
            <a:endParaRPr lang="pl-PL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SCENARIUSZE!$D$64</c:f>
              <c:strCache>
                <c:ptCount val="1"/>
                <c:pt idx="0">
                  <c:v>Koszt NFZ</c:v>
                </c:pt>
              </c:strCache>
            </c:strRef>
          </c:tx>
          <c:spPr>
            <a:solidFill>
              <a:srgbClr val="98A84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EF65DE3-E632-475B-997E-8AA13F556722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851-46A8-901B-11FE861D557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4342C70-13A1-4CEE-BFF1-CE0C03AE3CB3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851-46A8-901B-11FE861D557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7BE6ED0-4EF8-464D-A0C3-E43A5A7F7B7F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851-46A8-901B-11FE861D557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5FD45FE-2442-4545-9A47-54B3941D3E16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851-46A8-901B-11FE861D55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SCENARIUSZE!$J$57:$J$60</c:f>
              <c:strCache>
                <c:ptCount val="4"/>
                <c:pt idx="0">
                  <c:v>Scenariusz 0</c:v>
                </c:pt>
                <c:pt idx="1">
                  <c:v>Scenariusz 1</c:v>
                </c:pt>
                <c:pt idx="2">
                  <c:v>Scenariusz 2</c:v>
                </c:pt>
                <c:pt idx="3">
                  <c:v>Scenariusz 3</c:v>
                </c:pt>
              </c:strCache>
            </c:strRef>
          </c:cat>
          <c:val>
            <c:numRef>
              <c:f>SCENARIUSZE!$K$65:$K$68</c:f>
              <c:numCache>
                <c:formatCode>#\ ##0\ "zł"</c:formatCode>
                <c:ptCount val="4"/>
                <c:pt idx="0">
                  <c:v>13860549.872000001</c:v>
                </c:pt>
                <c:pt idx="1">
                  <c:v>10494057.002381593</c:v>
                </c:pt>
                <c:pt idx="2">
                  <c:v>5566483.4847094491</c:v>
                </c:pt>
                <c:pt idx="3">
                  <c:v>8446563.5411907975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SCENARIUSZE!$K$69:$K$72</c15:f>
                <c15:dlblRangeCache>
                  <c:ptCount val="4"/>
                  <c:pt idx="0">
                    <c:v>13,9 mln zł</c:v>
                  </c:pt>
                  <c:pt idx="1">
                    <c:v>10,5 mln zł</c:v>
                  </c:pt>
                  <c:pt idx="2">
                    <c:v>5,6 mln zł</c:v>
                  </c:pt>
                  <c:pt idx="3">
                    <c:v>8,4 mln zł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F851-46A8-901B-11FE861D5578}"/>
            </c:ext>
          </c:extLst>
        </c:ser>
        <c:ser>
          <c:idx val="1"/>
          <c:order val="1"/>
          <c:tx>
            <c:strRef>
              <c:f>SCENARIUSZE!$E$64</c:f>
              <c:strCache>
                <c:ptCount val="1"/>
                <c:pt idx="0">
                  <c:v>Koszt świadczeniodawców</c:v>
                </c:pt>
              </c:strCache>
            </c:strRef>
          </c:tx>
          <c:spPr>
            <a:solidFill>
              <a:srgbClr val="51A2B9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E43965E-B98D-4133-8138-EF9052800EAC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851-46A8-901B-11FE861D557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D527A14-143B-4DEA-A3B3-65C65638C958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851-46A8-901B-11FE861D557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E0B5F8E-25FE-4DEC-AF14-2D6C5FE57A4D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851-46A8-901B-11FE861D557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2252F8B-8B25-4705-9D33-9B3C4ABE04E7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851-46A8-901B-11FE861D55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SCENARIUSZE!$J$57:$J$60</c:f>
              <c:strCache>
                <c:ptCount val="4"/>
                <c:pt idx="0">
                  <c:v>Scenariusz 0</c:v>
                </c:pt>
                <c:pt idx="1">
                  <c:v>Scenariusz 1</c:v>
                </c:pt>
                <c:pt idx="2">
                  <c:v>Scenariusz 2</c:v>
                </c:pt>
                <c:pt idx="3">
                  <c:v>Scenariusz 3</c:v>
                </c:pt>
              </c:strCache>
            </c:strRef>
          </c:cat>
          <c:val>
            <c:numRef>
              <c:f>SCENARIUSZE!$L$65:$L$68</c:f>
              <c:numCache>
                <c:formatCode>#\ ##0\ "zł"</c:formatCode>
                <c:ptCount val="4"/>
                <c:pt idx="0">
                  <c:v>19899051.257771086</c:v>
                </c:pt>
                <c:pt idx="1">
                  <c:v>14627108.703892522</c:v>
                </c:pt>
                <c:pt idx="2">
                  <c:v>6910507.0293060429</c:v>
                </c:pt>
                <c:pt idx="3">
                  <c:v>8446161.1736330073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SCENARIUSZE!$L$69:$L$72</c15:f>
                <c15:dlblRangeCache>
                  <c:ptCount val="4"/>
                  <c:pt idx="0">
                    <c:v>19,9 mln zł</c:v>
                  </c:pt>
                  <c:pt idx="1">
                    <c:v>14,6 mln zł</c:v>
                  </c:pt>
                  <c:pt idx="2">
                    <c:v>6,9 mln zł</c:v>
                  </c:pt>
                  <c:pt idx="3">
                    <c:v>8,4 mln zł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F851-46A8-901B-11FE861D5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10466344"/>
        <c:axId val="710471744"/>
      </c:barChart>
      <c:scatterChart>
        <c:scatterStyle val="lineMarker"/>
        <c:varyColors val="0"/>
        <c:ser>
          <c:idx val="2"/>
          <c:order val="2"/>
          <c:tx>
            <c:v>Różnica koszt świadczeniodawców vs. NFZ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CE7D59D-1B70-451D-8CA7-FCCB0C66F5CB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F851-46A8-901B-11FE861D557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05F6F3A-F90C-44DB-86A5-97EA9E0EAEC8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851-46A8-901B-11FE861D557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ADFD9E3-9407-4FB2-A2D0-14B8F2C9BEA2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851-46A8-901B-11FE861D557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CDA9740-42FB-4ED8-BEDE-16B996959546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851-46A8-901B-11FE861D5578}"/>
                </c:ext>
              </c:extLst>
            </c:dLbl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yVal>
            <c:numRef>
              <c:f>SCENARIUSZE!$M$65:$M$68</c:f>
              <c:numCache>
                <c:formatCode>#\ ##0\ "zł"</c:formatCode>
                <c:ptCount val="4"/>
                <c:pt idx="0">
                  <c:v>-6038501.3857710846</c:v>
                </c:pt>
                <c:pt idx="1">
                  <c:v>-4133051.7015109286</c:v>
                </c:pt>
                <c:pt idx="2">
                  <c:v>-1344023.5445965938</c:v>
                </c:pt>
                <c:pt idx="3">
                  <c:v>402.36755779013038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SCENARIUSZE!$M$69:$M$72</c15:f>
                <c15:dlblRangeCache>
                  <c:ptCount val="4"/>
                  <c:pt idx="0">
                    <c:v>- 6 mln zł</c:v>
                  </c:pt>
                  <c:pt idx="1">
                    <c:v>- 4,1 mln zł</c:v>
                  </c:pt>
                  <c:pt idx="2">
                    <c:v>- 1,3 mln zł</c:v>
                  </c:pt>
                  <c:pt idx="3">
                    <c:v>+ 0 mln zł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F851-46A8-901B-11FE861D5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709960"/>
        <c:axId val="716712120"/>
      </c:scatterChart>
      <c:catAx>
        <c:axId val="71046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0471744"/>
        <c:crosses val="autoZero"/>
        <c:auto val="1"/>
        <c:lblAlgn val="ctr"/>
        <c:lblOffset val="100"/>
        <c:noMultiLvlLbl val="0"/>
      </c:catAx>
      <c:valAx>
        <c:axId val="710471744"/>
        <c:scaling>
          <c:orientation val="minMax"/>
        </c:scaling>
        <c:delete val="0"/>
        <c:axPos val="l"/>
        <c:numFmt formatCode="#\ ##0\ &quot;zł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0466344"/>
        <c:crosses val="autoZero"/>
        <c:crossBetween val="between"/>
      </c:valAx>
      <c:valAx>
        <c:axId val="716712120"/>
        <c:scaling>
          <c:orientation val="minMax"/>
        </c:scaling>
        <c:delete val="0"/>
        <c:axPos val="r"/>
        <c:numFmt formatCode="#\ ##0\ &quot;zł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6709960"/>
        <c:crosses val="max"/>
        <c:crossBetween val="midCat"/>
      </c:valAx>
      <c:valAx>
        <c:axId val="716709960"/>
        <c:scaling>
          <c:orientation val="minMax"/>
        </c:scaling>
        <c:delete val="1"/>
        <c:axPos val="b"/>
        <c:majorTickMark val="out"/>
        <c:minorTickMark val="none"/>
        <c:tickLblPos val="nextTo"/>
        <c:crossAx val="71671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100" b="1">
                <a:solidFill>
                  <a:schemeClr val="tx1"/>
                </a:solidFill>
              </a:rPr>
              <a:t>Udział</a:t>
            </a:r>
            <a:r>
              <a:rPr lang="pl-PL" sz="1100" b="1" baseline="0">
                <a:solidFill>
                  <a:schemeClr val="tx1"/>
                </a:solidFill>
              </a:rPr>
              <a:t> substancji czynnych w PL B.44</a:t>
            </a:r>
            <a:endParaRPr lang="pl-PL" sz="11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270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04-4FF8-A99C-F75E54E6A59D}"/>
              </c:ext>
            </c:extLst>
          </c:dPt>
          <c:dPt>
            <c:idx val="1"/>
            <c:bubble3D val="0"/>
            <c:spPr>
              <a:solidFill>
                <a:srgbClr val="98A84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904-4FF8-A99C-F75E54E6A59D}"/>
              </c:ext>
            </c:extLst>
          </c:dPt>
          <c:dPt>
            <c:idx val="2"/>
            <c:bubble3D val="0"/>
            <c:spPr>
              <a:solidFill>
                <a:srgbClr val="7DCBA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04-4FF8-A99C-F75E54E6A59D}"/>
              </c:ext>
            </c:extLst>
          </c:dPt>
          <c:dPt>
            <c:idx val="3"/>
            <c:bubble3D val="0"/>
            <c:spPr>
              <a:solidFill>
                <a:srgbClr val="51A2B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904-4FF8-A99C-F75E54E6A5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'LICZBA PACJENTÓW'!$D$24:$G$24</c:f>
              <c:strCache>
                <c:ptCount val="4"/>
                <c:pt idx="0">
                  <c:v>Omalizumab </c:v>
                </c:pt>
                <c:pt idx="1">
                  <c:v>Mepolizumab </c:v>
                </c:pt>
                <c:pt idx="2">
                  <c:v>Benralizumab</c:v>
                </c:pt>
                <c:pt idx="3">
                  <c:v>Dupilumab</c:v>
                </c:pt>
              </c:strCache>
            </c:strRef>
          </c:cat>
          <c:val>
            <c:numRef>
              <c:f>'LICZBA PACJENTÓW'!$D$29:$G$29</c:f>
              <c:numCache>
                <c:formatCode>General</c:formatCode>
                <c:ptCount val="4"/>
                <c:pt idx="0">
                  <c:v>66</c:v>
                </c:pt>
                <c:pt idx="1">
                  <c:v>78</c:v>
                </c:pt>
                <c:pt idx="2">
                  <c:v>75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4-4FF8-A99C-F75E54E6A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3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318235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100"/>
              <a:t>1.</a:t>
            </a:r>
            <a:r>
              <a:rPr lang="pl-PL" sz="1100" baseline="0"/>
              <a:t> rok leczenia</a:t>
            </a:r>
            <a:endParaRPr lang="pl-P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Koszt świadczeniodawcy</c:v>
          </c:tx>
          <c:spPr>
            <a:solidFill>
              <a:srgbClr val="98A842"/>
            </a:solidFill>
            <a:ln>
              <a:noFill/>
            </a:ln>
            <a:effectLst/>
          </c:spPr>
          <c:invertIfNegative val="0"/>
          <c:dLbls>
            <c:numFmt formatCode="#,##0\ &quot;zł&quot;" sourceLinked="0"/>
            <c:spPr>
              <a:solidFill>
                <a:srgbClr val="98A84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'KOSZTY_Wariant 1'!$D$25:$F$25</c:f>
              <c:strCache>
                <c:ptCount val="3"/>
                <c:pt idx="0">
                  <c:v>Omalizumab</c:v>
                </c:pt>
                <c:pt idx="1">
                  <c:v>Mepolizumab / Benralizumab</c:v>
                </c:pt>
                <c:pt idx="2">
                  <c:v> Dupilumab</c:v>
                </c:pt>
              </c:strCache>
            </c:strRef>
          </c:cat>
          <c:val>
            <c:numRef>
              <c:f>'KOSZTY_Wariant 1'!$D$26:$F$26</c:f>
              <c:numCache>
                <c:formatCode>#\ ##0.00\ "zł"</c:formatCode>
                <c:ptCount val="3"/>
                <c:pt idx="0">
                  <c:v>3246.8137574969037</c:v>
                </c:pt>
                <c:pt idx="1">
                  <c:v>2890.1285280259413</c:v>
                </c:pt>
                <c:pt idx="2">
                  <c:v>3159.288402835683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2-44F0-8DD0-6AD59672ED64}"/>
            </c:ext>
          </c:extLst>
        </c:ser>
        <c:ser>
          <c:idx val="1"/>
          <c:order val="1"/>
          <c:tx>
            <c:v>Wycena NFZ</c:v>
          </c:tx>
          <c:spPr>
            <a:solidFill>
              <a:srgbClr val="51A2B9"/>
            </a:solidFill>
            <a:ln>
              <a:noFill/>
            </a:ln>
            <a:effectLst/>
          </c:spPr>
          <c:invertIfNegative val="0"/>
          <c:dLbls>
            <c:numFmt formatCode="#,##0\ &quot;zł&quot;" sourceLinked="0"/>
            <c:spPr>
              <a:solidFill>
                <a:srgbClr val="51A2B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'KOSZTY_Wariant 1'!$D$30:$F$30</c:f>
              <c:numCache>
                <c:formatCode>#\ ##0.00\ "zł"</c:formatCode>
                <c:ptCount val="3"/>
                <c:pt idx="0">
                  <c:v>1378.7199999999998</c:v>
                </c:pt>
                <c:pt idx="1">
                  <c:v>1378.7199999999998</c:v>
                </c:pt>
                <c:pt idx="2">
                  <c:v>1378.7199999999998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2-44F0-8DD0-6AD59672E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57114000"/>
        <c:axId val="457114360"/>
      </c:barChart>
      <c:scatterChart>
        <c:scatterStyle val="lineMarker"/>
        <c:varyColors val="0"/>
        <c:ser>
          <c:idx val="2"/>
          <c:order val="2"/>
          <c:tx>
            <c:v>Różnica %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3F46E50-81EB-40E3-91CC-1D4F5C9B0CEF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8BF-47BD-9649-ADC1FE6666E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237AB19-242F-4767-9C44-16F85BF99479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8BF-47BD-9649-ADC1FE6666E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86F81FF-6278-4226-A5B9-D5BE3B3A26A9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8BF-47BD-9649-ADC1FE6666E1}"/>
                </c:ext>
              </c:extLst>
            </c:dLbl>
            <c:numFmt formatCode="0%" sourceLinked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yVal>
            <c:numRef>
              <c:f>'KOSZTY_Wariant 1'!$D$31:$F$31</c:f>
              <c:numCache>
                <c:formatCode>0.00%</c:formatCode>
                <c:ptCount val="3"/>
                <c:pt idx="0">
                  <c:v>2.3549478918829814</c:v>
                </c:pt>
                <c:pt idx="1">
                  <c:v>2.0962403736987509</c:v>
                </c:pt>
                <c:pt idx="2">
                  <c:v>2.2914648390069656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'KOSZTY_Wariant 1'!$D$33:$F$33</c15:f>
                <c15:dlblRangeCache>
                  <c:ptCount val="3"/>
                  <c:pt idx="0">
                    <c:v>+ 135%</c:v>
                  </c:pt>
                  <c:pt idx="1">
                    <c:v>+ 110%</c:v>
                  </c:pt>
                  <c:pt idx="2">
                    <c:v>+ 129%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7F2-4F7B-A50C-1EBA6C19C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192240"/>
        <c:axId val="640191880"/>
      </c:scatterChart>
      <c:catAx>
        <c:axId val="45711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7114360"/>
        <c:crosses val="autoZero"/>
        <c:auto val="1"/>
        <c:lblAlgn val="ctr"/>
        <c:lblOffset val="100"/>
        <c:noMultiLvlLbl val="0"/>
      </c:catAx>
      <c:valAx>
        <c:axId val="457114360"/>
        <c:scaling>
          <c:orientation val="minMax"/>
          <c:max val="3450"/>
        </c:scaling>
        <c:delete val="0"/>
        <c:axPos val="l"/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7114000"/>
        <c:crosses val="autoZero"/>
        <c:crossBetween val="between"/>
      </c:valAx>
      <c:valAx>
        <c:axId val="640191880"/>
        <c:scaling>
          <c:orientation val="minMax"/>
          <c:min val="0.60000000000000009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0192240"/>
        <c:crosses val="max"/>
        <c:crossBetween val="midCat"/>
      </c:valAx>
      <c:valAx>
        <c:axId val="640192240"/>
        <c:scaling>
          <c:orientation val="minMax"/>
        </c:scaling>
        <c:delete val="1"/>
        <c:axPos val="b"/>
        <c:majorTickMark val="out"/>
        <c:minorTickMark val="none"/>
        <c:tickLblPos val="nextTo"/>
        <c:crossAx val="640191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318235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Koszt świadczeniodawcy</c:v>
          </c:tx>
          <c:spPr>
            <a:solidFill>
              <a:srgbClr val="98A842"/>
            </a:solidFill>
            <a:ln>
              <a:noFill/>
            </a:ln>
            <a:effectLst/>
          </c:spPr>
          <c:invertIfNegative val="0"/>
          <c:dLbls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'KOSZTY_Wariant 1'!$L$31:$L$32</c:f>
              <c:strCache>
                <c:ptCount val="2"/>
                <c:pt idx="0">
                  <c:v>Podanie w ramach hospitalizacji jednodniowej</c:v>
                </c:pt>
                <c:pt idx="1">
                  <c:v>Podanie w ramach wizyty ambulatoryjnej</c:v>
                </c:pt>
              </c:strCache>
            </c:strRef>
          </c:cat>
          <c:val>
            <c:numRef>
              <c:f>'KOSZTY_Wariant 1'!$I$31:$I$32</c:f>
              <c:numCache>
                <c:formatCode>#\ ##0.00\ "zł"</c:formatCode>
                <c:ptCount val="2"/>
                <c:pt idx="0">
                  <c:v>1465.5624657534249</c:v>
                </c:pt>
                <c:pt idx="1">
                  <c:v>181.93158943466202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2-4C01-90DF-59B1A2648FF2}"/>
            </c:ext>
          </c:extLst>
        </c:ser>
        <c:ser>
          <c:idx val="1"/>
          <c:order val="1"/>
          <c:tx>
            <c:v>Wycena NFZ</c:v>
          </c:tx>
          <c:spPr>
            <a:solidFill>
              <a:srgbClr val="51A2B9"/>
            </a:solidFill>
            <a:ln>
              <a:noFill/>
            </a:ln>
            <a:effectLst/>
          </c:spPr>
          <c:invertIfNegative val="0"/>
          <c:dLbls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'KOSZTY_Wariant 1'!$L$31:$L$32</c:f>
              <c:strCache>
                <c:ptCount val="2"/>
                <c:pt idx="0">
                  <c:v>Podanie w ramach hospitalizacji jednodniowej</c:v>
                </c:pt>
                <c:pt idx="1">
                  <c:v>Podanie w ramach wizyty ambulatoryjnej</c:v>
                </c:pt>
              </c:strCache>
            </c:strRef>
          </c:cat>
          <c:val>
            <c:numRef>
              <c:f>'KOSZTY_Wariant 1'!$J$31:$J$32</c:f>
              <c:numCache>
                <c:formatCode>0.00</c:formatCode>
                <c:ptCount val="2"/>
                <c:pt idx="0">
                  <c:v>681.40800000000002</c:v>
                </c:pt>
                <c:pt idx="1">
                  <c:v>151.42399999999998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2-4C01-90DF-59B1A2648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5"/>
        <c:axId val="640197280"/>
        <c:axId val="640194760"/>
      </c:barChart>
      <c:scatterChart>
        <c:scatterStyle val="lineMarker"/>
        <c:varyColors val="0"/>
        <c:ser>
          <c:idx val="2"/>
          <c:order val="2"/>
          <c:tx>
            <c:v>Różnica %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24CB0E3-F4B2-4350-A757-4EC004AC34CE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C48-4767-87DD-60A0E9DBEDA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6839334-69D7-45B7-823A-30321B83B3E6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C48-4767-87DD-60A0E9DBEDAA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'KOSZTY_Wariant 1'!$K$31:$K$32</c:f>
              <c:numCache>
                <c:formatCode>0%</c:formatCode>
                <c:ptCount val="2"/>
                <c:pt idx="0">
                  <c:v>2.1507855290126106</c:v>
                </c:pt>
                <c:pt idx="1">
                  <c:v>1.2014712954000821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'KOSZTY_Wariant 1'!$H$34:$H$35</c15:f>
                <c15:dlblRangeCache>
                  <c:ptCount val="2"/>
                  <c:pt idx="0">
                    <c:v>+ 115%</c:v>
                  </c:pt>
                  <c:pt idx="1">
                    <c:v>+ 20%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5C48-4767-87DD-60A0E9DBE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289392"/>
        <c:axId val="448287592"/>
      </c:scatterChart>
      <c:catAx>
        <c:axId val="64019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0194760"/>
        <c:crosses val="autoZero"/>
        <c:auto val="1"/>
        <c:lblAlgn val="ctr"/>
        <c:lblOffset val="100"/>
        <c:noMultiLvlLbl val="0"/>
      </c:catAx>
      <c:valAx>
        <c:axId val="640194760"/>
        <c:scaling>
          <c:orientation val="minMax"/>
          <c:max val="1200"/>
        </c:scaling>
        <c:delete val="0"/>
        <c:axPos val="l"/>
        <c:numFmt formatCode="#\ ##0.00\ &quot;zł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0197280"/>
        <c:crosses val="autoZero"/>
        <c:crossBetween val="between"/>
      </c:valAx>
      <c:valAx>
        <c:axId val="448287592"/>
        <c:scaling>
          <c:orientation val="minMax"/>
          <c:max val="2.5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8289392"/>
        <c:crosses val="max"/>
        <c:crossBetween val="midCat"/>
      </c:valAx>
      <c:valAx>
        <c:axId val="448289392"/>
        <c:scaling>
          <c:orientation val="minMax"/>
        </c:scaling>
        <c:delete val="1"/>
        <c:axPos val="b"/>
        <c:majorTickMark val="out"/>
        <c:minorTickMark val="none"/>
        <c:tickLblPos val="nextTo"/>
        <c:crossAx val="448287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318235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8A84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51A2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D2-4BC9-8758-63AA530FC4CF}"/>
              </c:ext>
            </c:extLst>
          </c:dPt>
          <c:dLbls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'KOSZTY_Wariant 1'!$M$27:$O$27</c:f>
              <c:strCache>
                <c:ptCount val="3"/>
                <c:pt idx="0">
                  <c:v>Koszt świadczeniodawcy</c:v>
                </c:pt>
                <c:pt idx="2">
                  <c:v>Wycena NFZ</c:v>
                </c:pt>
              </c:strCache>
            </c:strRef>
          </c:cat>
          <c:val>
            <c:numRef>
              <c:f>'KOSZTY_Wariant 1'!$M$28:$O$28</c:f>
              <c:numCache>
                <c:formatCode>General</c:formatCode>
                <c:ptCount val="3"/>
                <c:pt idx="0">
                  <c:v>212.49658943466173</c:v>
                </c:pt>
                <c:pt idx="2">
                  <c:v>151.42399999999998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F-4B82-BE2F-4DF854ECF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47"/>
        <c:axId val="640196560"/>
        <c:axId val="640190080"/>
      </c:barChart>
      <c:scatterChart>
        <c:scatterStyle val="lineMarker"/>
        <c:varyColors val="0"/>
        <c:ser>
          <c:idx val="1"/>
          <c:order val="1"/>
          <c:tx>
            <c:v>Różnica %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pl-P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1B6-461F-BF7E-B25FA1F94CE1}"/>
                </c:ext>
              </c:extLst>
            </c:dLbl>
            <c:dLbl>
              <c:idx val="1"/>
              <c:layout>
                <c:manualLayout>
                  <c:x val="-0.10174322852002943"/>
                  <c:y val="1.31578947368421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79A13D8-3AD8-492F-8583-C5399C3ACDA0}" type="CELLRANGE">
                      <a:rPr lang="en-US"/>
                      <a:pPr>
                        <a:defRPr sz="1000"/>
                      </a:pPr>
                      <a:t>[ZAKRES KOMÓREK]</a:t>
                    </a:fld>
                    <a:endParaRPr lang="pl-PL"/>
                  </a:p>
                </c:rich>
              </c:tx>
              <c:spPr>
                <a:solidFill>
                  <a:schemeClr val="accent6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B6-461F-BF7E-B25FA1F94CE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pl-P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1B6-461F-BF7E-B25FA1F94C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'KOSZTY_Wariant 1'!$M$29:$O$29</c:f>
              <c:numCache>
                <c:formatCode>0%</c:formatCode>
                <c:ptCount val="3"/>
                <c:pt idx="1">
                  <c:v>1.4033217286207058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'KOSZTY_Wariant 1'!$O$29:$Q$29</c15:f>
                <c15:dlblRangeCache>
                  <c:ptCount val="3"/>
                  <c:pt idx="1">
                    <c:v>+ 40%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A1B6-461F-BF7E-B25FA1F94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313152"/>
        <c:axId val="448312792"/>
      </c:scatterChart>
      <c:catAx>
        <c:axId val="64019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0190080"/>
        <c:crosses val="autoZero"/>
        <c:auto val="1"/>
        <c:lblAlgn val="ctr"/>
        <c:lblOffset val="100"/>
        <c:noMultiLvlLbl val="0"/>
      </c:catAx>
      <c:valAx>
        <c:axId val="64019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0196560"/>
        <c:crosses val="autoZero"/>
        <c:crossBetween val="between"/>
      </c:valAx>
      <c:valAx>
        <c:axId val="448312792"/>
        <c:scaling>
          <c:orientation val="minMax"/>
          <c:min val="0.9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8313152"/>
        <c:crosses val="max"/>
        <c:crossBetween val="midCat"/>
      </c:valAx>
      <c:valAx>
        <c:axId val="448313152"/>
        <c:scaling>
          <c:orientation val="minMax"/>
        </c:scaling>
        <c:delete val="1"/>
        <c:axPos val="b"/>
        <c:majorTickMark val="out"/>
        <c:minorTickMark val="none"/>
        <c:tickLblPos val="nextTo"/>
        <c:crossAx val="448312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318235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Koszt</a:t>
            </a:r>
            <a:r>
              <a:rPr lang="pl-PL" sz="1200" baseline="0"/>
              <a:t> zaangażowania personelu</a:t>
            </a:r>
            <a:endParaRPr lang="pl-PL" sz="1200"/>
          </a:p>
        </c:rich>
      </c:tx>
      <c:layout>
        <c:manualLayout>
          <c:xMode val="edge"/>
          <c:yMode val="edge"/>
          <c:x val="0.26868363636363635"/>
          <c:y val="2.7874564459930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'KOSZTY_Wariant 1'!$L$31</c:f>
              <c:strCache>
                <c:ptCount val="1"/>
                <c:pt idx="0">
                  <c:v>Podanie w ramach hospitalizacji jednodniowej</c:v>
                </c:pt>
              </c:strCache>
            </c:strRef>
          </c:tx>
          <c:spPr>
            <a:solidFill>
              <a:srgbClr val="BECB7B"/>
            </a:solidFill>
            <a:ln>
              <a:noFill/>
            </a:ln>
            <a:effectLst/>
          </c:spPr>
          <c:invertIfNegative val="0"/>
          <c:dLbls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41-497B-A888-1730ACEDC739}"/>
                </c:ext>
              </c:extLst>
            </c:dLbl>
            <c:numFmt formatCode="#,##0.0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'KOSZTY_Wariant 1'!$I$21:$K$21</c:f>
              <c:strCache>
                <c:ptCount val="3"/>
                <c:pt idx="0">
                  <c:v>Lekarz</c:v>
                </c:pt>
                <c:pt idx="1">
                  <c:v>Pielęgniarka</c:v>
                </c:pt>
                <c:pt idx="2">
                  <c:v>Farmaceuta</c:v>
                </c:pt>
              </c:strCache>
            </c:strRef>
          </c:cat>
          <c:val>
            <c:numRef>
              <c:f>'KOSZTY_Wariant 1'!$I$22:$K$22</c:f>
              <c:numCache>
                <c:formatCode>#\ ##0.00\ "zł"</c:formatCode>
                <c:ptCount val="3"/>
                <c:pt idx="0">
                  <c:v>32.888416666666664</c:v>
                </c:pt>
                <c:pt idx="1">
                  <c:v>43.696972222222222</c:v>
                </c:pt>
                <c:pt idx="2">
                  <c:v>4.1487499999999997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1-497B-A888-1730ACEDC739}"/>
            </c:ext>
          </c:extLst>
        </c:ser>
        <c:ser>
          <c:idx val="1"/>
          <c:order val="1"/>
          <c:tx>
            <c:strRef>
              <c:f>'KOSZTY_Wariant 1'!$L$32</c:f>
              <c:strCache>
                <c:ptCount val="1"/>
                <c:pt idx="0">
                  <c:v>Podanie w ramach wizyty ambulatoryjnej</c:v>
                </c:pt>
              </c:strCache>
            </c:strRef>
          </c:tx>
          <c:spPr>
            <a:solidFill>
              <a:srgbClr val="12706E"/>
            </a:solidFill>
            <a:ln>
              <a:noFill/>
            </a:ln>
            <a:effectLst/>
          </c:spPr>
          <c:invertIfNegative val="0"/>
          <c:dLbls>
            <c:numFmt formatCode="#,##0.0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'KOSZTY_Wariant 1'!$I$23:$K$23</c:f>
              <c:numCache>
                <c:formatCode>#\ ##0.00\ "zł"</c:formatCode>
                <c:ptCount val="3"/>
                <c:pt idx="0">
                  <c:v>20.71</c:v>
                </c:pt>
                <c:pt idx="1">
                  <c:v>18.425000000000001</c:v>
                </c:pt>
                <c:pt idx="2">
                  <c:v>13.425000000000001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41-497B-A888-1730ACEDC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27"/>
        <c:axId val="809608824"/>
        <c:axId val="809605584"/>
      </c:barChart>
      <c:catAx>
        <c:axId val="80960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09605584"/>
        <c:crosses val="autoZero"/>
        <c:auto val="1"/>
        <c:lblAlgn val="ctr"/>
        <c:lblOffset val="100"/>
        <c:noMultiLvlLbl val="0"/>
      </c:catAx>
      <c:valAx>
        <c:axId val="809605584"/>
        <c:scaling>
          <c:orientation val="minMax"/>
        </c:scaling>
        <c:delete val="1"/>
        <c:axPos val="l"/>
        <c:numFmt formatCode="#\ ##0.00\ &quot;zł&quot;" sourceLinked="1"/>
        <c:majorTickMark val="none"/>
        <c:minorTickMark val="none"/>
        <c:tickLblPos val="nextTo"/>
        <c:crossAx val="80960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318235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100">
                <a:latin typeface="+mn-lt"/>
                <a:cs typeface="Arial" panose="020B0604020202020204" pitchFamily="34" charset="0"/>
              </a:rPr>
              <a:t>≥2. rok leczenia</a:t>
            </a:r>
            <a:endParaRPr lang="pl-PL" sz="1100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Koszt świadczeniodawcy</c:v>
          </c:tx>
          <c:spPr>
            <a:solidFill>
              <a:srgbClr val="98A842"/>
            </a:solidFill>
            <a:ln>
              <a:noFill/>
            </a:ln>
            <a:effectLst/>
          </c:spPr>
          <c:invertIfNegative val="0"/>
          <c:dLbls>
            <c:numFmt formatCode="#,##0\ &quot;zł&quot;" sourceLinked="0"/>
            <c:spPr>
              <a:solidFill>
                <a:srgbClr val="98A84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'KOSZTY_Wariant 1'!$D$25:$F$25</c:f>
              <c:strCache>
                <c:ptCount val="3"/>
                <c:pt idx="0">
                  <c:v>Omalizumab</c:v>
                </c:pt>
                <c:pt idx="1">
                  <c:v>Mepolizumab / Benralizumab</c:v>
                </c:pt>
                <c:pt idx="2">
                  <c:v> Dupilumab</c:v>
                </c:pt>
              </c:strCache>
            </c:strRef>
          </c:cat>
          <c:val>
            <c:numRef>
              <c:f>'KOSZTY_Wariant 1'!$D$27:$F$27</c:f>
              <c:numCache>
                <c:formatCode>#\ ##0.00\ "zł"</c:formatCode>
                <c:ptCount val="3"/>
                <c:pt idx="0">
                  <c:v>1802.571049169479</c:v>
                </c:pt>
                <c:pt idx="1">
                  <c:v>1811.128629078155</c:v>
                </c:pt>
                <c:pt idx="2">
                  <c:v>1811.128629078155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9-4269-98B5-074AB64FF532}"/>
            </c:ext>
          </c:extLst>
        </c:ser>
        <c:ser>
          <c:idx val="1"/>
          <c:order val="1"/>
          <c:tx>
            <c:v>Wycena NFZ</c:v>
          </c:tx>
          <c:spPr>
            <a:solidFill>
              <a:srgbClr val="51A2B9"/>
            </a:solidFill>
            <a:ln>
              <a:noFill/>
            </a:ln>
            <a:effectLst/>
          </c:spPr>
          <c:invertIfNegative val="0"/>
          <c:dLbls>
            <c:numFmt formatCode="#,##0\ &quot;zł&quot;" sourceLinked="0"/>
            <c:spPr>
              <a:solidFill>
                <a:srgbClr val="51A2B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'KOSZTY_Wariant 1'!$D$30:$F$30</c:f>
              <c:numCache>
                <c:formatCode>#\ ##0.00\ "zł"</c:formatCode>
                <c:ptCount val="3"/>
                <c:pt idx="0">
                  <c:v>1378.7199999999998</c:v>
                </c:pt>
                <c:pt idx="1">
                  <c:v>1378.7199999999998</c:v>
                </c:pt>
                <c:pt idx="2">
                  <c:v>1378.7199999999998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9-4269-98B5-074AB64FF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57114000"/>
        <c:axId val="457114360"/>
      </c:barChart>
      <c:scatterChart>
        <c:scatterStyle val="lineMarker"/>
        <c:varyColors val="0"/>
        <c:ser>
          <c:idx val="2"/>
          <c:order val="2"/>
          <c:tx>
            <c:v>Różnica %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11C5ECC-9A9F-4EEC-A79B-B34F2BD1552F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209-4269-98B5-074AB64FF53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2CE81B3-0591-49A6-A7B5-9591B1E93485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209-4269-98B5-074AB64FF53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571AD86-9FF6-4DAA-88EF-606DC1B078DB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209-4269-98B5-074AB64FF532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'KOSZTY_Wariant 1'!$D$32:$F$32</c:f>
              <c:numCache>
                <c:formatCode>0.00%</c:formatCode>
                <c:ptCount val="3"/>
                <c:pt idx="0">
                  <c:v>1.3074235879435123</c:v>
                </c:pt>
                <c:pt idx="1">
                  <c:v>1.3136304899313531</c:v>
                </c:pt>
                <c:pt idx="2">
                  <c:v>1.3136304899313531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'KOSZTY_Wariant 1'!$D$34:$F$34</c15:f>
                <c15:dlblRangeCache>
                  <c:ptCount val="3"/>
                  <c:pt idx="0">
                    <c:v>+ 31%</c:v>
                  </c:pt>
                  <c:pt idx="1">
                    <c:v>+ 31%</c:v>
                  </c:pt>
                  <c:pt idx="2">
                    <c:v>+ 31%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F209-4269-98B5-074AB64FF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192240"/>
        <c:axId val="640191880"/>
      </c:scatterChart>
      <c:catAx>
        <c:axId val="45711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7114360"/>
        <c:crosses val="autoZero"/>
        <c:auto val="1"/>
        <c:lblAlgn val="ctr"/>
        <c:lblOffset val="100"/>
        <c:noMultiLvlLbl val="0"/>
      </c:catAx>
      <c:valAx>
        <c:axId val="457114360"/>
        <c:scaling>
          <c:orientation val="minMax"/>
        </c:scaling>
        <c:delete val="0"/>
        <c:axPos val="l"/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7114000"/>
        <c:crosses val="autoZero"/>
        <c:crossBetween val="between"/>
      </c:valAx>
      <c:valAx>
        <c:axId val="640191880"/>
        <c:scaling>
          <c:orientation val="minMax"/>
          <c:min val="0.60000000000000009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0192240"/>
        <c:crosses val="max"/>
        <c:crossBetween val="midCat"/>
      </c:valAx>
      <c:valAx>
        <c:axId val="640192240"/>
        <c:scaling>
          <c:orientation val="minMax"/>
        </c:scaling>
        <c:delete val="1"/>
        <c:axPos val="b"/>
        <c:majorTickMark val="out"/>
        <c:minorTickMark val="none"/>
        <c:tickLblPos val="nextTo"/>
        <c:crossAx val="640191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318235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100"/>
              <a:t>1.</a:t>
            </a:r>
            <a:r>
              <a:rPr lang="pl-PL" sz="1100" baseline="0"/>
              <a:t> rok leczenia</a:t>
            </a:r>
            <a:endParaRPr lang="pl-P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Koszt świadczeniodawcy</c:v>
          </c:tx>
          <c:spPr>
            <a:solidFill>
              <a:srgbClr val="98A84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24048076629964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B7-4432-BD2E-F6F84AEA8FEF}"/>
                </c:ext>
              </c:extLst>
            </c:dLbl>
            <c:dLbl>
              <c:idx val="1"/>
              <c:layout>
                <c:manualLayout>
                  <c:x val="-4.5781957057510071E-17"/>
                  <c:y val="0.220438219215101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B7-4432-BD2E-F6F84AEA8FEF}"/>
                </c:ext>
              </c:extLst>
            </c:dLbl>
            <c:dLbl>
              <c:idx val="2"/>
              <c:layout>
                <c:manualLayout>
                  <c:x val="0"/>
                  <c:y val="0.239892327310453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B7-4432-BD2E-F6F84AEA8FEF}"/>
                </c:ext>
              </c:extLst>
            </c:dLbl>
            <c:numFmt formatCode="#,##0\ &quot;zł&quot;" sourceLinked="0"/>
            <c:spPr>
              <a:solidFill>
                <a:srgbClr val="98A84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'KOSZTY_Wariant 2'!$D$25:$F$25</c:f>
              <c:strCache>
                <c:ptCount val="3"/>
                <c:pt idx="0">
                  <c:v>Omalizumab</c:v>
                </c:pt>
                <c:pt idx="1">
                  <c:v>Mepolizumab / Benralizumab</c:v>
                </c:pt>
                <c:pt idx="2">
                  <c:v> Dupilumab</c:v>
                </c:pt>
              </c:strCache>
            </c:strRef>
          </c:cat>
          <c:val>
            <c:numRef>
              <c:f>'KOSZTY_Wariant 2'!$D$26:$F$26</c:f>
              <c:numCache>
                <c:formatCode>#\ ##0.00\ "zł"</c:formatCode>
                <c:ptCount val="3"/>
                <c:pt idx="0">
                  <c:v>1951.0106666666666</c:v>
                </c:pt>
                <c:pt idx="1">
                  <c:v>1587.3023333333333</c:v>
                </c:pt>
                <c:pt idx="2">
                  <c:v>1809.2206666666668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B7-4432-BD2E-F6F84AEA8FEF}"/>
            </c:ext>
          </c:extLst>
        </c:ser>
        <c:ser>
          <c:idx val="1"/>
          <c:order val="1"/>
          <c:tx>
            <c:v>Wycena NFZ</c:v>
          </c:tx>
          <c:spPr>
            <a:solidFill>
              <a:srgbClr val="51A2B9"/>
            </a:solidFill>
            <a:ln>
              <a:noFill/>
            </a:ln>
            <a:effectLst/>
          </c:spPr>
          <c:invertIfNegative val="0"/>
          <c:dLbls>
            <c:numFmt formatCode="#,##0\ &quot;zł&quot;" sourceLinked="0"/>
            <c:spPr>
              <a:solidFill>
                <a:srgbClr val="51A2B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'KOSZTY_Wariant 2'!$D$30:$F$30</c:f>
              <c:numCache>
                <c:formatCode>#\ ##0.00\ "zł"</c:formatCode>
                <c:ptCount val="3"/>
                <c:pt idx="0">
                  <c:v>1378.7199999999998</c:v>
                </c:pt>
                <c:pt idx="1">
                  <c:v>1378.7199999999998</c:v>
                </c:pt>
                <c:pt idx="2">
                  <c:v>1378.7199999999998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432-BD2E-F6F84AEA8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57114000"/>
        <c:axId val="457114360"/>
      </c:barChart>
      <c:scatterChart>
        <c:scatterStyle val="lineMarker"/>
        <c:varyColors val="0"/>
        <c:ser>
          <c:idx val="2"/>
          <c:order val="2"/>
          <c:tx>
            <c:v>Różnica %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5757D2A-0F49-4BCA-9D42-108C35781325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6B7-4432-BD2E-F6F84AEA8FE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0A897C9-A41C-4B3D-8F5C-9680AD351926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6B7-4432-BD2E-F6F84AEA8FE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AAD2E8D-AE9D-45F1-AFF1-6A94C3F3719D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6B7-4432-BD2E-F6F84AEA8FEF}"/>
                </c:ext>
              </c:extLst>
            </c:dLbl>
            <c:numFmt formatCode="0%" sourceLinked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yVal>
            <c:numRef>
              <c:f>'KOSZTY_Wariant 2'!$D$31:$F$31</c:f>
              <c:numCache>
                <c:formatCode>0.00%</c:formatCode>
                <c:ptCount val="3"/>
                <c:pt idx="0">
                  <c:v>1.415088391164752</c:v>
                </c:pt>
                <c:pt idx="1">
                  <c:v>1.1512869424780474</c:v>
                </c:pt>
                <c:pt idx="2">
                  <c:v>1.3122466248887861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'KOSZTY_Wariant 2'!$D$33:$F$33</c15:f>
                <c15:dlblRangeCache>
                  <c:ptCount val="3"/>
                  <c:pt idx="0">
                    <c:v>+ 42%</c:v>
                  </c:pt>
                  <c:pt idx="1">
                    <c:v>+ 15%</c:v>
                  </c:pt>
                  <c:pt idx="2">
                    <c:v>+ 31%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D6B7-4432-BD2E-F6F84AEA8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192240"/>
        <c:axId val="640191880"/>
      </c:scatterChart>
      <c:catAx>
        <c:axId val="45711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7114360"/>
        <c:crosses val="autoZero"/>
        <c:auto val="1"/>
        <c:lblAlgn val="ctr"/>
        <c:lblOffset val="100"/>
        <c:noMultiLvlLbl val="0"/>
      </c:catAx>
      <c:valAx>
        <c:axId val="457114360"/>
        <c:scaling>
          <c:orientation val="minMax"/>
        </c:scaling>
        <c:delete val="0"/>
        <c:axPos val="l"/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7114000"/>
        <c:crosses val="autoZero"/>
        <c:crossBetween val="between"/>
      </c:valAx>
      <c:valAx>
        <c:axId val="640191880"/>
        <c:scaling>
          <c:orientation val="minMax"/>
          <c:min val="0.60000000000000009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0192240"/>
        <c:crosses val="max"/>
        <c:crossBetween val="midCat"/>
      </c:valAx>
      <c:valAx>
        <c:axId val="640192240"/>
        <c:scaling>
          <c:orientation val="minMax"/>
        </c:scaling>
        <c:delete val="1"/>
        <c:axPos val="b"/>
        <c:majorTickMark val="out"/>
        <c:minorTickMark val="none"/>
        <c:tickLblPos val="nextTo"/>
        <c:crossAx val="640191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318235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Koszt świadczeniodawcy</c:v>
          </c:tx>
          <c:spPr>
            <a:solidFill>
              <a:srgbClr val="98A842"/>
            </a:solidFill>
            <a:ln>
              <a:noFill/>
            </a:ln>
            <a:effectLst/>
          </c:spPr>
          <c:invertIfNegative val="0"/>
          <c:dLbls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'KOSZTY_Wariant 2'!$L$31:$L$32</c:f>
              <c:strCache>
                <c:ptCount val="2"/>
                <c:pt idx="0">
                  <c:v>Podanie w ramach hospitalizacji jednodniowej</c:v>
                </c:pt>
                <c:pt idx="1">
                  <c:v>Podanie w ramach wizyty ambulatoryjnej</c:v>
                </c:pt>
              </c:strCache>
            </c:strRef>
          </c:cat>
          <c:val>
            <c:numRef>
              <c:f>'KOSZTY_Wariant 2'!$I$31:$I$32</c:f>
              <c:numCache>
                <c:formatCode>#\ ##0.00\ "zł"</c:formatCode>
                <c:ptCount val="2"/>
                <c:pt idx="0">
                  <c:v>1313.42</c:v>
                </c:pt>
                <c:pt idx="1">
                  <c:v>181.93158943466173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9-45B9-95DE-540368FC43A8}"/>
            </c:ext>
          </c:extLst>
        </c:ser>
        <c:ser>
          <c:idx val="1"/>
          <c:order val="1"/>
          <c:tx>
            <c:v>Wycena NFZ</c:v>
          </c:tx>
          <c:spPr>
            <a:solidFill>
              <a:srgbClr val="51A2B9"/>
            </a:solidFill>
            <a:ln>
              <a:noFill/>
            </a:ln>
            <a:effectLst/>
          </c:spPr>
          <c:invertIfNegative val="0"/>
          <c:dLbls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'KOSZTY_Wariant 2'!$L$31:$L$32</c:f>
              <c:strCache>
                <c:ptCount val="2"/>
                <c:pt idx="0">
                  <c:v>Podanie w ramach hospitalizacji jednodniowej</c:v>
                </c:pt>
                <c:pt idx="1">
                  <c:v>Podanie w ramach wizyty ambulatoryjnej</c:v>
                </c:pt>
              </c:strCache>
            </c:strRef>
          </c:cat>
          <c:val>
            <c:numRef>
              <c:f>'KOSZTY_Wariant 2'!$J$31:$J$32</c:f>
              <c:numCache>
                <c:formatCode>0.00</c:formatCode>
                <c:ptCount val="2"/>
                <c:pt idx="0">
                  <c:v>681.40800000000002</c:v>
                </c:pt>
                <c:pt idx="1">
                  <c:v>151.42399999999998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9-45B9-95DE-540368FC4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5"/>
        <c:axId val="640197280"/>
        <c:axId val="640194760"/>
      </c:barChart>
      <c:scatterChart>
        <c:scatterStyle val="lineMarker"/>
        <c:varyColors val="0"/>
        <c:ser>
          <c:idx val="2"/>
          <c:order val="2"/>
          <c:tx>
            <c:v>Różnica %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5D475FF-E0B8-41F6-A912-D8A623F387F1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8B9-45B9-95DE-540368FC43A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E846E00-66D0-4876-B095-3D376000608F}" type="CELLRANGE">
                      <a:rPr lang="pl-PL"/>
                      <a:pPr/>
                      <a:t>[ZAKRES KOMÓREK]</a:t>
                    </a:fld>
                    <a:endParaRPr lang="pl-PL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8B9-45B9-95DE-540368FC43A8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'KOSZTY_Wariant 2'!$K$31:$K$32</c:f>
              <c:numCache>
                <c:formatCode>0%</c:formatCode>
                <c:ptCount val="2"/>
                <c:pt idx="0">
                  <c:v>1.9275089227012305</c:v>
                </c:pt>
                <c:pt idx="1">
                  <c:v>1.2014712954000804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'KOSZTY_Wariant 2'!$H$34:$H$35</c15:f>
                <c15:dlblRangeCache>
                  <c:ptCount val="2"/>
                  <c:pt idx="0">
                    <c:v>+ 92%</c:v>
                  </c:pt>
                  <c:pt idx="1">
                    <c:v>+ 20%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18B9-45B9-95DE-540368FC4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289392"/>
        <c:axId val="448287592"/>
      </c:scatterChart>
      <c:catAx>
        <c:axId val="64019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0194760"/>
        <c:crosses val="autoZero"/>
        <c:auto val="1"/>
        <c:lblAlgn val="ctr"/>
        <c:lblOffset val="100"/>
        <c:noMultiLvlLbl val="0"/>
      </c:catAx>
      <c:valAx>
        <c:axId val="640194760"/>
        <c:scaling>
          <c:orientation val="minMax"/>
          <c:max val="1200"/>
        </c:scaling>
        <c:delete val="0"/>
        <c:axPos val="l"/>
        <c:numFmt formatCode="#\ ##0.00\ &quot;zł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0197280"/>
        <c:crosses val="autoZero"/>
        <c:crossBetween val="between"/>
      </c:valAx>
      <c:valAx>
        <c:axId val="448287592"/>
        <c:scaling>
          <c:orientation val="minMax"/>
          <c:max val="2.5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8289392"/>
        <c:crosses val="max"/>
        <c:crossBetween val="midCat"/>
      </c:valAx>
      <c:valAx>
        <c:axId val="448289392"/>
        <c:scaling>
          <c:orientation val="minMax"/>
        </c:scaling>
        <c:delete val="1"/>
        <c:axPos val="b"/>
        <c:majorTickMark val="out"/>
        <c:minorTickMark val="none"/>
        <c:tickLblPos val="nextTo"/>
        <c:crossAx val="448287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318235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txData>
          <cx:v>Liczba pacjentów w ośrodkach 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050" b="1">
              <a:solidFill>
                <a:schemeClr val="tx1"/>
              </a:solidFill>
            </a:defRPr>
          </a:pPr>
          <a:r>
            <a:rPr lang="pl-PL" sz="1050" b="1" i="0" u="none" strike="noStrike" baseline="0">
              <a:solidFill>
                <a:schemeClr val="tx1"/>
              </a:solidFill>
              <a:latin typeface="Calibri" panose="020F0502020204030204"/>
            </a:rPr>
            <a:t>Liczba pacjentów w ośrodkach </a:t>
          </a:r>
        </a:p>
      </cx:txPr>
    </cx:title>
    <cx:plotArea>
      <cx:plotAreaRegion>
        <cx:series layoutId="regionMap" uniqueId="{50B331B5-07CF-4508-A4B3-D59109BA01BB}">
          <cx:dataPt idx="0">
            <cx:spPr>
              <a:solidFill>
                <a:srgbClr val="98A842"/>
              </a:solidFill>
            </cx:spPr>
          </cx:dataPt>
          <cx:dataPt idx="1">
            <cx:spPr>
              <a:solidFill>
                <a:srgbClr val="7DCBAB"/>
              </a:solidFill>
            </cx:spPr>
          </cx:dataPt>
          <cx:dataPt idx="2">
            <cx:spPr>
              <a:solidFill>
                <a:srgbClr val="15807E"/>
              </a:solidFill>
            </cx:spPr>
          </cx:dataPt>
          <cx:dataPt idx="3">
            <cx:spPr>
              <a:solidFill>
                <a:srgbClr val="51A2B9"/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900" b="1">
                    <a:solidFill>
                      <a:schemeClr val="bg1"/>
                    </a:solidFill>
                  </a:defRPr>
                </a:pPr>
                <a:endParaRPr lang="pl-PL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pl-PL" sz="900" b="1" i="0" u="none" strike="noStrike" baseline="0">
                      <a:solidFill>
                        <a:schemeClr val="bg1"/>
                      </a:solidFill>
                      <a:latin typeface="Calibri" panose="020F0502020204030204"/>
                    </a:rPr>
                    <a:t>62</a:t>
                  </a:r>
                </a:p>
              </cx:txPr>
            </cx:dataLabel>
          </cx:dataLabels>
          <cx:dataId val="0"/>
          <cx:layoutPr>
            <cx:geography cultureLanguage="pl-PL" cultureRegion="PL" attribution="Obsługiwane przez usługę Bing">
              <cx:geoCache provider="{E9337A44-BEBE-4D9F-B70C-5C5E7DAFC167}">
                <cx:binary>zHpZc9w4tuZfqfDz0IWNINDR3Q8gmXsqtVmy9cKQJZsECIIruD3Ov5j5PXP/1xy5li5Xd9Xcjrgx
cRUK2ZlMIkEcnHO+BX99mf/yYr88dz/MlXX9X17mv70rhqH5y48/9i/Fl+q5f1/pl67u66/D+5e6
+rH++lW/fPnxtXuetMt/JAizH1+K5274Mr/7+19htPxLfapfngdduxv/pVtuv/TeDv2fXPuXl354
fq20S3Q/dPplwH979/T8UtSvTtdNXdVdX+ov73744gY9LPdL8+Vv7777/Lsffvz9qP80gx8sTHLw
r3BvSN+HgmCOZIi+/ZB3P9ja5T9fxuH7kBMuZBTJn35++eqr5wpuf6zN+x/+vfl9m93z62v3pe/h
Ub/9+ycDffdwsBbX7354qb0b3pY3h5X+27vr2vbl87sfdF/HP12J67dHuz59W4sfv4/M3//6uzdg
dX73zm+C9/ul/H9d+qfYnZ//439C3GCG/5VRY/K9CCVBEf45avS7qBH0nkQISYR/iinC/yJq/9mZ
/Um8vh/id5E6/zeP1B/sot8m1ncf+XcTi7zHhPEIS/pr5vw2seR7hhCD1OLfx+aX3fzH8/jXAfnl
vu/m/N88Of7jf0/6//yvoS67dfmvTZAQvY84RQSW/6cU+KcEibiE0HD2U3DE90H4Vtb+ndn965j8
wTC/S5S7x//PJe2Py92vnSJ5Hp7Tby3mNxXvz6/+Uip/d+ufdaqf9vj+9W/vMCI45Cj6TZK9jfPz
zf+pXvP9MF+e+wGG5e9lRCKBCIk4x5jCNpi+fLvCID2JFJKHLGQYYUhDV3dDAS2RQc+TEvZHFEEG
I8ne/dDX/tsl8p4jJCLJ4aqQLKS/dn7IvyWv3a9r9PPrH5yvrmvthh5mExJ4wOanD75NN0JY0EiK
txnSUPCQw1c1L8+3gC/ePv8/mtFFTBd2iTPidnqJ+zb3ShhSqSUTnfKjfK4Zy2I38Ep5SR4aH2O5
rKrLiUu6KWp2aImp7j7LJcqVtcGipp7tJZ1L5WzTbJuQXdYGV8p4edK6Cg7RPZncuiuCbF8zl29a
3NRxZYeTaeXV0pFbwYdStbleFWlnmElbJtgEj3iYPpswEypEJTuModtX7aIaWbvD2OghXjpLVTZi
keZ+uo4C3W/gg481u2c8C5VDtEhM0cS60jReC8TShs0JKyqduLG+sDmo4sk+LnkfnspI7huITUKz
pVfU649loJtkXr+EpZ0Vb+gHx+SgLM6DuJ/6g8HZuhsDcSkk2RATJqbhuapQlcVZX8CTlLsloK80
8qVagul5GuRpbd3TtKBdTdAFeREqOs/HulvnmLsHv15oUx5LztdNOOSdCovFqKpKPY1q1dLgVS5U
VQs9Byt58bvGDI9eah4vay/VFOTJ1M/ppO8HTqXyufax58OiAjnqU2CiWMy0Ub1YT201bWjWPXZi
H7b5lZXmXInSbddM2jTiEFZWZY3S4xTrnjklRX6FG3mWnUB7pvHd1ETF0XqPL4EdYxfO63lZDb6I
wJKD0dEN7US9ywm7XpndeN20Ctc+2KKmDS7ct+4UzG6PUMQ2ra/SCs1WNaMMVDlH2SaU7aseKhJn
OqLK8owroUnce/yBB2JUGcrjscHmmvpl3pLB6k0xoVT6IEVL/Rq6YT939DhO5ZNcWJtWZMGbDBmm
fCTng47WU8H8yQ1Brdgsjt6tVAlHQzVO7NZHrNppOyRjh6a4wFrspSWLGkNZbSUeB5XP2pwpLhSy
fFJ9j7M0E0N3tbiw/elPJ63Ke/+hNPxmwvNXP+JBMVbWiq+LEsWnSOtOmTEwiYHHUsi5Qzst/Y70
UaFcS3hS8HqnafDQLIU7SY+DtCYtjj2yxyZoP1STrpVnrFMN91+7sd3KbupVUU5SVVNHVV2WD43u
G9hihUw0/mSDVqc0yD+v+XzIXHZVhsVdtvAGVgVdJHlu7cMasSvdoTsqtjX1z5VuK1XU7mvPypsQ
xsU0tiW9MW31EJXVqPKHWoqt1fRmykbV2fEiF/FQUUbVutRuGy3iigXlTdZlSRllMUfNg4uqHaui
22lxisjHUY/tVReEj2sQFEnm23gd64c+bD6K1t3ZlsbVGByE6Y8rk11scsGSIahU5vP8WjC6pdg+
1K02yo5tvRdE0rgxdbfrPNuYOnAQCCOUoXmjGMk+23UJ90N/wXVVXi0ZIWrApFdR4JnKqv2UBaPi
y7yqieBl0+tVJ4WZH0bBjgbZq9yvLRS26AMbgsswjkeNeQxleIhDmLdyOi/TfiqSDmqOOg2Zfgiz
jl/qvEnDNWA7JIonG+JRlfB4sAPyrYlMv7dRgFRPBgQlF4cpM7k+d2Qy2zbDTvFoCXYo5Kem6g4+
7PWdYJVLilBmqmX2aZ1Yd5rqlyYMK8V8FKSNIZugrfG+a91tO0B6kcA0aubB13DCt7YS26qgQxIE
ZrNo8lQF3RNpP2RN2yUCNZBv7OrYNeOQzI4VCZ31jcnZbck2xM7lNvLExxbPqphIs/H0QOv1Gv4/
p1GJqaKZwbHs5ae61FhNxfBJ5M0XPQcuzvN4uplcNcV5E62p7yCQ8nPHc7+3NNb1Z+ckVZiIs7TZ
w1w18bhO+2rIYlmHVkVhdAolPxAUBsp2iSm1TkqOrnmI4irTb8njP34Na5f4wqWTQ9sKtWdBY7OI
w2wDlS+2gj5lPqz1iGNXT3tUZM8575E6Gyw/9GXXK++i+4zl92W0PJK5MWoW81Uo12sPOWZqfEuC
YdrV+XS0Orhk/TDukOlzRTt+51jK81mqZq4CqMrrnLRVcO/0whORz1hVTu/mMLJxW3cxqqdOIfG2
QefgdWjILjM7FNinSbJc6codQj1CtdNXzjifLDwY44XWy2ZdGPSiaJhVgIpdQK+WcLNkvlASm6uR
kRStzWtRL0nTyk0ZTSdMbZ7iMLzOQndemvauWfMwnlnUJ3gUOxOWXs3toBXig1GO1Zd8JR9CYnbU
use2g/x2E0vXKUwYYksM+R8viyjSSPY+nTy7wxaatEXsjNxxbHV5qnXR7P1i900uBuVt7ZNx7C58
doXqUXHpy6aHThNkuywLSCxYCAttwselrTPFiyq11g+qz3GTRsLs8wrhI2HdJ8zCalu1JVFLwYuk
D5a7UpDN5Ex7qGQODSIsjp0QQlUt+7gi9Fr6wCjud3XUvtoiew1M0CmJim3Ggt3AZrudcbuq2i2f
x1UsJ3cpQ7Q1gnJFa6/VXIxaUVkqMTqvTOUPGYNsbyuhFevmLNGZ9arCfRK18zFbzScftTqeiZqJ
sbtuMrlq6uyDzmKbhR9k6cZEa93Hpq520PdeKkw/QA7mm4HRGOWYHcNy5sr3DU6oI/2ulvnWtcwr
OtRruvBh3dehvgRhbU/WF0iZrG4fVh9Vm461URwN5mNT5bG1vVGhwJ+jubspWf8QZaON6bjtRNUq
racqdSY6tHP3URIViU4nvKnRppXRw1ywQs166OJlqmAyrf9cLtVHbUN26vMyxjPXsBifxtrwYzbR
ftOiAPBVpjfUBeQSkuKIYTedK5M/ViIWXb2eQ9dvC+e2tizKzToTGduxkNux2wZZ87YJ1KLL+RgM
ZNd4sx5HvqYZJyhukWs36+i25aJ3+URzReY6S1wv87jhbX1Ahr+Bw25Ox8XsjiWAnHAuqk0uDKCI
oJ3itfa9CjpzgyeX7SYxfYKOLEWYxQ2rYrxaABp2VTPFaVCtSRQQowZZfiKioUnZA/RY+75Mgym7
CJ9D20bmazOvXUxywM8rwxvLwrufXgy0j3mFt0vf0S1u8ePcR13ip+WlRuOOL4Hf5W1A0hAtkLQe
4NlKEax02ChSGRE3RdPGA+dZSkwxqijjzWWlOh5LF5cYtVd8GLe0ztnFFz42cs3jblrIGa+3eSDW
o1wQVm2faxXKOtt52w1QufoNxytX9dqgSy2oTrIK3w5TmbRO7/kSWSUm3MXB8oQXXiesLBtVMKxM
b7fMkhOW61VVXxbfvzo5iW1RhadoyAEK9csbO8h71XQpaltoOI4r2dZcGRs+FgWzMWFoW/sT8dMV
gmdXJpQfSpnJxJm+uXbQPSzXt30HaSxDQWFMAIRheY54lSkdkIdxrhe1DO5OiOZQBPQQzP0d67vb
xsSza79AsX0CjI5iVCGaklZmibSQQDgdas0/LbrvdzlCW5LTqxwV5VZDC6miYN80bJ9NvVeyIFvq
p+fF5KdqmUXibH7uH6YJzfFAISJ12CFFOfQobe2wAZk33y08+1J62x606HeFWHe0isSOl9Uez2a9
tRM6ZCNA4LxOs4i9eCEv0ZrbXcuAJA1lHNKab/UArSXv5kV1XD73mDUq612/Gcx0dMgein51KivH
Ks6ySaa0a3MlvLgZe/ZpEu2k6JKlgmeQsZJf3MK7lIapGB9MRFJvOQzeAw7h41PA0T0Rfp8bKE/m
FBUvjXgIyLgZxPTB1uJ28OGV4zjWuUhrH27s6GnSE9iFOiJY2VnkcVixDa5Ys2uKYUMFgCIgvdEB
Ry+L66kqi/VZdN1+yYneCvPa2FJsg5VC6SnW256JIWk1k6oO12vd83HLK+Ab/UzPlHOm1owcigyS
cyQaJTm3VxK1JkEoQ6fIjZ87Gsi45+SqaV2d1HhaEuBaZdwFFd+X+bxrRF4fXRiQpMOkjX04lqnp
xjqZeAZ9DPqh7kO+5fMKNLVtqqs6HNJukVrVtA+OoZ62Ypnn+yj8aNr13AGPugw+q64G70pF6gtq
1xYqIarU1N2DJjSdetJ2G1v0exSND+s4kbSGPnYoWfVgs6W+IX47Ih0myCCx52Y+wubAp2DJbBJS
DsROdu4ydeiIx7BUc2aHY5/nblfPALRREH20QBAerUHlnvJmTJbNKPT4GFRfgbXwdF5EldRTTW+q
N8jcZJcRcbulHYD+3BTKDDO/jAXAnGUZ0KbnAz7XwWats/LUIiqTxrpQ+aWojoDAdoa2T3kU4qSn
XOxgNxz8XI7HJRpfRtf7zeIMheWT96KyBFbFbAlvlnMEoJ7Pfkpo0SyJCQk7lZpsZp/X5w74f+K5
8fFgFp+GBjUxWsYHH/Jir0tZ732A7xo0ojOgXqilUVUqw8lwdBU/8yZvt3wZb7PJPJW2nBILgFgO
kzuQbHwhSzaeRndtBr1C8YYuvRpOD0Iu5U6ExT4agR12LF8VdrrdFV7cdd7Pp64ZuCrCPE8XMeUn
qvMNLH17mGjJ4yEqWNp19n4FRAb9hwEOqb+YgS07vub60n9ExTpfWUAeKelDGs+9WI5hkG9zjvWl
8l1x6Jm/0b7KrzxASGpXSNQw1MlqdUvUiobPlHT2sA52Ugg0iJ24w7Sqrxo6mJ3x+Ov6RiozvAJM
lLlOWppf5ODW86gf9TIX5xz35gqMHIUZsFIfQdtxWYYSXY5QCcZgX/jw0qMeOGDFhyQUolLz7Pq3
97t4akJISSSuixAfte8xhEstdTZdsSa8qkvJ9j1C9xMoLfsuDXuRZDRCVxRg6EBhFoEg96abzbHr
NjyCvVOTV9HuCKRzirrKbnPAO4lsgdZh6VxcdUzGczZG24VkbFvLsYxXMd8OREN9XFae0KrCR2SL
TZDnejflfLfaYN6Gq70ppnlN8WQC1RbzuKnrAVg9QBSTh2oecJkMVM8AYgGU1rmmKo8qkcoC5wnu
6QYWJYo51VWiV5tD2S9ZigK9aeeW7KqhvaZVUCi8IK7KrAJlIM+C2FT6JNyYp0252IQ0OB6sh/zr
q7QJcrY3XyI3VQmKmquILWMMutMZOjpJZCfLpPCjMgYEMk4zuxlNqQogHhHD91kdhrEY7RMr9s20
TjEfoNkQbA75KBpVkoMo4Q1kJ5FUhvVqxlqrTOBb4VC5GRD7OkEDiuuxukOh+2xcdQ5z8jH79rWj
LeMIFzd+mpGS1WqV6+yHXmhI/odJhh+DJuti3ja1IqZfN2VR7DvTR0kUzRGghHq/Yk/SQCxIlXn9
NBQCJRFNWADQy1p2WEmzHonN9isQ9Ss35FUqKoiLdxoYY+8e7AoSQLACPbFLeGarnADG8DCezPw4
UJZEAxcqC2yT5lnZwn1lHmeQ+jGZQhKTr2R0U2JMGJvSSWiE0X3URL1ayhGpMXujB123y4OuVWPH
9znpagBjg46DHMbIGD84crAR0KHg7VYHVCCz6z6fG0hz0BMFc3rbi3nDA3JnLUIqkw3QsgCYr5jq
NHeVTYayiLUDdGYMLRO7mEjN0+AVaXiZjPOUrBHANDGAMELq/qrhS4wrWLERk83azvmGowNu52U7
9+XXbw83QHNR3EzA8uviM2fhVbGSBAfLYy+LCtS6aYy/LXrB1hG+G94rFnsrOnbbrPDMzRwHwyK2
bYsAbBSLkuOmX2j+BLjoZs66PB7E2B57s5QA8f1G5FweShJ+ZSDcpU0+DTHJjEvs1FbJKttdawO6
x/Wqdx1mu7zyKfc0U2VtYfY23ICSEV7mCF83ITmUuen2cwP8fi1YBuLUcaLjspEo+1yt1cvMYZjW
L2nk5BtPhE1LRlYmi5ZCNQhUCi9hwzYgtmxr68Z4LifY0lPwUYQLAx1jGGPUuo/jMCU1wSCHBG9F
vn4t+0m10l8HM4goU9BdYxlc5R/4ZSmbIp31El4Dl71t/brriyyeMMEbgmDTN4O8XXV+bwGIzNtp
KYeDzp6APMq7EHPY+501cd2mUodF7GkXJWFVZAeeeVj2ygMJ1uiIhvWyQnUbS1oeet+UoDOFN1Xd
7FbhyktXjueJ7VzoWuWKpd5UkdyCAFapfg4eq3k4u9X6MxS0hLTAgtGbDMOBQDiTbSKKZDyOJwCa
JNGG1coIcWHNCCsh9HCYxkUe2stCYSfSFu2rucxS1123g5JkGZKiNUhxiVjcRPbiR2cVLV/Aws2P
zVrruPTuNOnqoe2CKR1s2kz5LYcCEjPUm7js8mdgpzR2Lexa7rKjHAnZwQZMGr9+HnMDCm1bxShY
25On0yPOCWhreD3jdnoSEYh9Qw/8HNJNrcJX0EeaBnAGa/ewPzlIqy3ouUbGJgxvneYyrdYpiKso
OqNQjinWnByWmkVqbfJNXpcnKcVdQPJEgupONAhyoacVYEmfxyao9SYArZ5nUWyXN+kE9eyYL/SI
yiDtm8zc0Hq66lnfn3KGr3Inu4fJjrkKK3j0pbmRYo2URVF4yQfj4tXV7dZWsz/YwCb50gyKMIBa
mZ79ngNo6duqiFtc7AvW+c2qm+6NhRWJD+WngoQTVKPuJMMC2jPwDzNmJHXYNwn0Dci87qYzNviE
er0lYrizBbk0XdcmtuoPgZ5lzBqyJnBIAqY7mQuSa7ezfRfsPZoODiNQOavQHqZwvZ8BYNxFoBye
HMYPnhY3FXfoukNivc7wUB6gC38WtNlP5cRTDeLXFgSmGaQwuvW88QpFmd0ueNHHgiCnQu1XxWqc
BMLwvavq84zZwRMoDwYtKeFQOgo+9/FqP6OhfeBF+0KyCIAz6oZ0Hm8y04/XQtJUk6YGajkvEB+5
WdYxiAF18tgtyzPIasUmQvPnyQfQgLgcQLTPumQqWhbzIkIxyIub3x6o+M7weqmbpdN58fNpl19f
/v38yxGab4cs/vH+23mZf7y6ryv4/dOP/OFAb27mryP94zDHm33468mO33mSPx3M+QPD8k8vfudm
fme1/2Igf7MhJRy4+PUYzj8ZmbBy3w6s/Mb+fLvhJ8uSgDHJwih6cwMRCkUo/3OWJahfMpSCCgFn
DgT42T9blnBUBCE4qxTJiImQQin9dyxLqE5gmX5nWTLBiMBRiEImOKMC5vdbyzLCAcvhwJCMdTZc
gnk4ll2zMQIdO3wHvLqKWUBjQpcEiN0mI/3BgiyHS5AmabHFuYl99zoYn1Ba7kti4gBUcnAnVMbn
HQeXYLSfDD/n843Vew012vQ4pqSOUYfistq5kibL+hThZxZcZXzcYIvjBfYuuIWgaurY+Ea1w3NT
gDToJUBI8lx9xMOqljcBoxdqYi8tEHBTZelIRzUuD8UKfLzsT+W47+EbQIgJBpB5fZuY6mkeKLSj
ZSOa26Z9dN7cPlX5PaSDEvOZyDvttnQ40qVUEXRUjSNAITeuv6omxUFCJf026KcYk05xYgCJnoPm
Jqx3kcyTADBeGALyenL2DD0EJtEkxWASFy2qjj42MCjxl5HfSlYqmujmuQaji5lN5nfgZiR12B9a
ELyAYGUSxQKBC1Wcu2DbigOYfnFrgTB8KqOjKYsEgzKzSgB9Ro1QyAl4uPhr1O8Gx1TTzF/GTm5o
QG99GR5YcS66Ll08mCj9yc+hAjJQQpUdV5c6kSvD/DbPkJpZHGIIWohjNHCw1eAZTVtC0310XaQ6
8onkfRzRfZZvlilLqNgMuj+S6DwSsF3Yo65eJAV4MR5AhU80qLprve6qYLq0wV6vLegxkSpA+kNy
VsMs9yu0nL7QMYE2mcsidToDV1LHKyJp1tkzITcVmyEIcwJqeocozBXtNZiweWmVLdqkFiYZdwu9
m2ShuBX7LgO5rrdntkCx9OuBVm2MsrPgdwvYZBbExzEcz9IHipcUrKhJZdmt9Dz22CtoTGD0ndyb
EaZas8cgWxhxL2Uy0w+Uhddj4W9WepG0iYvGxaiApfKXuTsJM16v4CwXzRADMEjX9tKAkBqy8lSt
qwKcoGqx7puufh2heEebRZwi9mCym0InQI0BSAXDloonBsa00IfRzapziwJTMJmMBnlc3mIDPQK5
zULEtjdr2tgPooRNU06xmWfwJfLYz+CRT11cy+CIXK6cc0rXVhWmSx2VMWhb+wAwaVNc0w6OHxRg
FPE5AVVPIYC2Zf4cgfjgk34LrP88oKQVD6alijWVUX4udsBs1/ph5VHanlzDFQEDKrsq5jkmuoHN
C/lag90hK/Bv8NaS5279SsmH1sKIy/XUTWnWl5u2xdtqDI+iq7Yh9CwcgERVAIkDpXvt2lisqZOA
g8Wxb9rdME330/BKe65yN++AnwvRJm/eQgRKYx11jwGgwuqNwKBD0YDEPF+0e2bSnVB773uQySal
QfpZOxuP/fRkysPQvBTr5wjVgNutCgH8afnZ0psVWMEIJu/CpjiDLdXAevP6QwYuaAdHO9qZHSe9
bEoUAWq/C8UKDKvbNNimRUh2IFoa2KJjHweXBZ+FKQWEoDvYWm81yElQiSIEe6k7oLlMXUU2tAn3
ZfO5j2hcjHYD9CmZ2ZiGWAJf/TCx8UCKIUHkxqBWSXqpeLGZV5yufk0ZoBgG5SLv2u240jOQuQ3K
4IhB2e014Nc1OHYkB9KtJ7B/dL/LuvUzWCyJjz6u4IKfun4SwO+L55Gm3FRtakY3qsHmJB0i6WKH
OaTLUPoNWVmmIo6Z6mlTqCkD5brvijfnBgh/0x9WHJ3/LwfnsewqDgbhJ6IKgUhbsrN9fPKGOulK
ZAFCCJ5+2rOYms2dYEB/6P5aTrC0Z+q4z4sGrEIKeDxOv17Hsd51gpQRVb6Ktu2Xbo0VWqurs8Ax
xlO/N4zI0qFvvZtD+aPKhoeO4acs0N7ecspXy7OCrGLGT8Ddg+ewZq8N6zC5xUvr1GPWeWMXu2Pj
YFewQlO1u9W4r3VVRs2EYdi3WdxZVWopYwob4Rsxnew1cUsUcl0NqenPf2TanLBvnSUScId2deCX
iRuUdwiet6FUOB+2BHui3Pd+bbAhQFLtJFiDgcC8Mv0av7P8xyozyFHa4cfMtWCAN4Yr3XKDqy1i
gerCpsD8+7CGmiqe5z5SGINDLRyIsdusUkO4OqQ3qzHGhI9x0PZ73ukaG/0aOWNLsJSU/yZIrgEV
SWA6Tayb3twNbvU3JavEExywaffrPIfGapXRsEL5kTKbnDdZfGhiW6EPGGhemistjDrsaV3kgR5/
sViOBk82Xl23Vc8QFoJ2J9Wy45UZcX/AjFrK27LSb04ZvQUOOvhYG3M2j2UZLR4G/VmYf5qg6w0D
CmOxnguzTKWcvMTjLKNj6jQQcubB+4fiNoQuASDjlyA2Gr48QbDznuYRUjRBsS8D+DSNnC+k8ODD
TKfGbNastDaC6u2rpF+LlJbbnIwaJgfMCcgR62ellm9rbXUiNh8vVrmYgQl+b/s8LSOGZHwZowWB
Aydatq9TYb1sZk1iZ/Cf+PgudYUTEEwoYnaXaxM1GQrlCsxIXxx4s25F+dvQyhh6BI/VtslMVcp/
MVTnh4zhfIAR2XnE3nNuzoeqbKZ08a1X5nn8BGoHPqyqUADlz9CyeW/ZfTjh4cDX7Ko9NF2TjVVE
6vHV6fvmxOFpLZATYwMUgjWTdof1ZciXZFjhhBeMbxG3ABAsLqWZr4FO1M0Zpjq/wB91zhU5j9KH
RdViQAp0++UMrop8H/zOMJvJQi0ULXyj2jai0QlY0vH+aNuKxW6zdoms7eVitvS+strJ3U6ggwCm
SspqA9K2lmB23DuFh5BV2JMyc6DnRUSjZcJlKSphxnIynXDxubN3VptGs4QRQ8WS62Jiu1mjH+OP
rbE5lupYVOzVheEdyqM/ej5anithRS6h8Ct5HvGH0VF9lVbSHhL8OsyA8CPx66q08n6DzbrTxXQj
WrUycpU8OoYt0wmeQVD16qT6YWdaMm3L9bmugq9x9s8WVZkx2lfA/jGU4D4lVlhZOZ32fqFiyLGw
kzXICkxrVo9Z6OA0eTUeOxsADMs0/ENr1FFjzCD1YubHQzFFM4OTw0PWbjsivzZoKeTgzpdp2CK7
M8MWFdNZvJj1w4U2+4Z/cvLj9geb/NnBJeAZpHJ82zLi091v70bppdgoLuNk4UdeWrZj4JRMIzPq
f251rqU4tzCrSsxLUx3C2oX0f1VkL1cWC8F3Tb8XrIOHcS+WPly6LjfhVUpCv1ZnDDUYJWU7uWUv
cQ2vdsXa2gaHRpafnWy/DBt0XIuPt05RZ0JmyBQQA2aKGfrE21h+rE2dtnh7ag7H7TAZAwzxOlI9
O9TDE0ZobxnfesyuMthSw/0Ug4bJfB7ItIdqNV4nUT/DYo8GfP1mu7cHN5nVx6TGJ15d9AZ8ocjd
pk0x54Cd3EKbG7HEa1cYqRQFZ8av82ymLmhDSGhHb7GTftrDmu3hHi0w5KhhHqh5cEn/TAl4CycI
roA9E06huJKzswbJNHwEAtIymCswkHHgZJsR7M0RJJpaz5UxhyU5Tq2RbzjYmH36TACIMJ13Ndcw
IjK/7dKRYJwIyEF1+x1mbe3nVMhrqfuI4Ax1wRaPxYlLEbXbpbBErpwtYd7O4t9ce/heQX22oYG9
QkPLMfFRqWrnmzezFskMcbVQ8NfcHxj59qwTjXfVaIkN5gTbJd40lDsnnGosXBsN+fw3AyxaNyxJ
Y5NodDHXW2KYfXUAa+7A2Jca4b1cTeGEJcbO5qSaFjxAf/L8rHbfpmyEMz3o28af5gVa8/xiWIA8
iYMq91q4RsQw8QebTBq0uqJ9HBiya8oq9q0i2srLUEjo5eo8jQC/KOwQL6nh004OiDzdCKgk7MJb
PF5BwYV4Y0iq7RU8bIi+HFeURVNjhn3hRlr4idfvhpVfy4X+bz90loMx1U2kLkOMLiXZKZdHPmxm
50r6qwC4YRhXkz359KoWGPCeuePQ9hZyDMoPS0NlK8fUtLMA7p3pVvtF01iZdTzVPmz1X7c8Fp4L
++TmQ5icFP6rxScIitjC8xTekpbDhKm3joKtS22gQatRRMwUT6pe764AEaT3NsFuyL28m0RS2cAv
4ZMYk44FtaAbn+Z+fvONPrP1wTYOHq/SgTPMXe/oXvAFt6hyr3WHDU2euQ8KlIVG5YL3sfemdcJh
rNwtqtUYD+0WtW2Vl+372p0J2XbYd3oPJhhIqL4KA/bpMgwEi3MQxdcMfRDbpnIv9ljg/89kKfFe
BsYjqYYUOtlusDgNS3y1fo838O6M6oVS9AbPTvv1YpElXlcjtC1+6cS8gxIc1fZ+7Gg6myc2YCFc
MOduEMLauPDzUqlny3vWmHxsviQBmDLbze25yg3jsTQEE7b13Sz3q+iep7aKG6A7oDrCrdPR5JWJ
HsVdGvS5KEhWbt96cM4WNnidBuDK1o2knT7AJYxs8lqgSlAOpEqCz+08mRA3ryFJaGHE4H5bc46Z
elolD5Xxs01L0kjMNeVUxBwb7AJ9Xo9z3EGCKMpcEJFVlZeObjOETsMvzG6jzm+vGqBYwYF+9peu
/Vh8P3OZ2Bk4AwOzLu1SffclSjthXrIy7zh07UHvbBQvUl2YdR/AK3h8zrzpuG1F7HAX28SL0OsO
ONJudZyjtRvdMQvotvc847C5QPFaI2qww7dqxgrZ31EWQBtOd0jdoVmQuJ1aAGrNq8nZjrrjTaAx
2/5wbIcuZvXrCkVB94eV9PHAROQ8Od6zM8lIWCClS4vBoa7fg4odGj5e5vohk8PsF1lRz7Dz0HV7
6+aZYFFEZq5FZBJ4lqVHP1sfj55e4DOfPNRGwmjaGR4093WFXdrHTI9JRYNsCKoE8mPpOC/aKfGx
wtRpoAkx5oVua/9qC6DhjFc8vVoNGg0bDrwwflffSHTQgRLzb2CIbz5WyLbtYZN9VOaNBfBH+1/t
Pk/b+1jZ+8qvMf++uMW/poSjRymqfYC6MQFPVak9lF3Uz/1NlfRA1n+DclJgKbsCWwJz9I+oaOKv
/U7IkaCdPNxVDLJNYvlahu04J9Y6nniDlkPGmNdTOjn6bfV1aOoUFM6lKbsyHEcoEurdX9vL5mTB
gk8v2PAlV5HqLpbDElN5OzeA6UqfyjY3FzNyH5/7djawMIGLhWzTJAWovs6MXwldb7XVpaT7qAIj
4hiVnVJg9v3TwdvamAdm2pGi/ySUo05centJ26KKJr1z9Z4tWNkoTLl6xaPi6WgfIafEg3kq1qz2
Ma42flK232ZXJM3IjwZ1PggPzgVbotpjN/7oZHpKSvvJHFgVTvS8ObnjoXVqzC1WG3kNFlPmPaSp
HRBH89+IEbu0wCZizGBtk0MzG/oXv5n3FfzR0UyJM+Y9x1Oox9Dou8h2cYqtYe8VS6Q8fey9AJ2I
gmQ9G/7NRQGkEeKRTWe/92VOKnhrfZD1XBzNnsYVtjFRHCYbDKrgt2K92nxEgUVxtS/CgTXeWfd+
wa54tbf+LoyDrPZ9O8U4FThyT2VBQ22i/SBZwednCmzFBtcihY1R8d/McyaKsOcgFHtwGrwAulWH
JQMZZbapYVn3cnhBHx2rtyL4nr1vLs9e8NxaS7Kta9R2ZN/Ou6BtM8hr7gDX8X0b+FsJ1WbcevSa
LbYHnTO7h47fxKqd0s6OB7JfOpZXZRsFd99NGQ19krp4/ryKguJIr+50AU2GRVNGHYM82ka9pfbj
egcNChNs6WJ/cbMVv5F4dS7KBb9hyVvnTLDcefOS07HDxoONVFWnsnUSt7f2dkofHByJoEzIGsXD
GkLBy1cFsaosru1shbetH0GeSwiJz7LxT5UY4nGro4XdTevg8zll1XtQ0kRv1m6al1TY084r5xNO
A1ipXxZgZKMkEzic24i/UAct3wQesusrvJQJhYUV6TI/Jq90m27aAv5hYyZ0YTrXt7rQqYVRpTOD
nxp8lDPxqBdNuDrAGs03UpQJgJ2fgf9r4E9Z9h5rZSLHQzViuZ1U2oBPWtQBrik4xuep/DPNOcJx
Cws9Ylt3Y2B7oVYF0gtWyKwrXHU8uQ5RgQ0tgkaG++E5a8wDaAAoqysURtkIrNOXmo356vj4JR1K
aoCFrro9bQ0Ym25K2AqyAdhtsVZY/ZtoVPO+Rb5F1pfK7iNdOiGZeVThuPW8v61yfHIn/CNYSdu2
ODNVRT9SwoxuTe9ggE8LQFkamIeAxXkoR8Dao/6vR+lDW5pWJzHtFNoQZtZpB3AoRZAhUi0wzTJl
2JUDKABzA7HUGfdADMulThzAYPCsAJiGRXdxABBu3sEugf/yU2d1kT9flrXYT/WZBvjDQUxZqoIH
vAxZhYLigvxDCUQdeoLjGw61yiv84Gk5BOAcAyQDlN+Fywp2rAw5hwrp//oWqJcZyly3QIEeMtqu
2fiYosS/Rr8hzZNXfI4NZaUzFN4KrK8RlLk/x8IEwI5TOoPkHOWMcfFjw7c8rj/1GCSumHJlfQHR
wdnYoEy1ufeAY2IPvdqswzazGyOSw5vhgDpsMEIBn8Rj0OK0bCZEuCHqlnRRXVSV8qSrS7l+eaUC
Oc7Ch+gbEJQLH/UGVV0VLabvGlv7vqNb6jc5cU4LuAi27hd5BMEU+d67ox9IFQx2lgfNRbo7A14G
oiRRpwfQ8iqeX6tljUqFr18eW4wYQ38Q7slqVjw6tGD/Yq4DKufexyQtZJEL+tpNl8KRuaWNUHbP
wvlElAfpgDU0y3NjQGJiI/wRFZL25G4XUzkJQzwGq9Pc/NDydVvWnWcv+QrIn884BNP8YQc3tgG0
ZFWCVQbDTNa4IFPUGFresSp3tXkeepHA0NnMNdcNC2dIishqJ2tg7NrTumK+8zYA83fl7AXkWaYb
dJvDYHySsYcBnhKxB14b9tXP2NZxXbFfW/41wfOENWpun8SyZg354sN9G7+XYM6WGoMQsRMKWc1X
dm7qdzfYIilBPZSHge9N5qZIjO9qm0WkRLjDMI4ImCTTxLGl+5Ej4gm1R3pQavy7XAYEGLiFulfi
u2tjtgHHxxNwEC1qAOG4h2b7Iyu6AGj7lXx5486mqMCGhjgWLs4QD5bKSl28yF6lnScShIw+wZN3
D7nXoGkL9XPb7mDwktlv4PD8dCjjtvQjw4IMYK7ZVncnt24eLz8kTn0vPQextmGnYJsh/ccxdzG3
zArZRmpJA/7VLv3JXSHgJG5bpxYRsCm2yF/iEh6Qr5OZ6VAsKBVbBWzp16nWJPC7gzROYnjWmGTs
dY41K/F8Pg1AF818sH2RQhhaMaKq9TrZS1aYY7bJ4CGpoGcMb8AhsblPsSL6MCmB8MIYtQHcm/ay
+uuLJ4e0GADGbyz0WJVDYJzhrgdi79QCdLcRcvLBucacduf1yScs2tryVeJb8ooibrqbINdOPFP9
/QgQTb6AZrLGg7HAyXOjkR0QhgB3808AHhoWFkLkOcL7BPVzK5YWL7FC4GMBaRQkZH3f1NsKkMTL
yXsx/3gtGB2duE6XKfbS9/TevG/jZULN0ib4P6peauzUtWlehVARGSTk3m2/0DdXeslYz/E2+09s
+1oQJpG9j7DgdFRQMGswCyORCWTcVZl44soORfu8cZGQDdEwfx0/tLm9NhzqmIue7qzR0k35ADGI
BQGE7Q/Q8HEBKvyBnAvLyP3FSXr9vWFdpNXruiATFq/EjVer3Q8E7HID7GR4syu4UG7zsUCY83gQ
mbY6+mwNpZruSDYdMKXv/YE8gmlmagHmsZqz7wFsM720q8uddI6GPCBS+Kow8zuoi7R4G7ESzHrM
aqAtUBvx9Ec0bZZor4PObTw7WL0rY79WKul0EGOrjLu2eqFw4nrEc5DZCzu9RNJasg4QaP3siz6Z
AB5h+0tZsUbICYGpLTDs+M8coCugmYybLWDbDWRinUv3nWqOAZLni+efFlIfHfe2SWzAPeRLLH/m
WKScGXHnP7tBkVT+RzO8zZX7so76Z263MDh3hEb2PISTe7B7K4HAisDLXsjD1nqQqbuosV68UiS1
fAkOUnCg+yK1hqsFunx1EZpZQm7C3i7uvXUpCYDrxn4pto6EjuI4lRjoIAarf7U3ITzTZXzjWaXU
W4H/ujMhaji2qQcfzJzlbiV2rPgWi+F3mqpk9KcD2MtsG6uDRLrQLwFSVwdOYSc/yv+lQj8ZHB1B
44+C9ShVsXMcGS4VB7cPLRu4OYRuiJs7vIcN8LE9YhlRewo1n5EPNMJc/aASuNMTm4/mlpXqAjy4
pHeeEjRcon7RiQ1+qctXb6Tx6AOSe6uam19d17WN5LXtrQOwoeVJyJzxnQzS6YXQHQArq8hrI6vW
cArqaGgRUoD+4X4NzfZTtyTVBiY7TtMJeBKR0xQqBzuRW8brDC28azNDOOjvfy0oF7cccoIYxDpX
b9Wgwx6zE5w7SLrebfGvEgJH6963dj4YS5uxIV1Q3+VWnboHRyDWpxIAwTBVX8Fqhc7QpxKeDG2t
2CMkUUgxCXLeLDd5GB/9Vqd66ZIKTvygxK7GsAHfcG/CcBjQYS0HY5Ru8G7uHT4MBiKNsn1JYeqi
wXejzpphigHi5JNudnbxYWz/XGSnmk2jM4oISP57C7B9A7nZDzBFES7DbFUX7rEcGRQ3pIF7WI56
hqh31b7xxby7EXRP1LpReaRgS2tY3FMP5dO1oOa++ROUg2bS4Za6tvXkzUZcr2vmeN8WyWeo9bID
EV78mes7pvmkrbw3ux8iRj7Nvgyn+cta1Am1gMJMFqBa6/osq0uHRcBCjQL0GW9FH3odiTwkU0sP
a6xYPkX95ZY05s2cEYFaH8iYNTLzvqXFsQQr/NgPRT2oHQ8ew8JbuZX+S0985LBDlajNgLPVgCXH
2bUO5adX9JcS0TfwCVUjz3373TsfHYKxsuV/xoBm2RZX5MSicvl2jH0wOzG3XkEknWRfZBLftmH9
LQHgTPKG6Rt4yRRNRvnrzQ0CFcMjKwftC5KmhvvN0dWpjAnHOIGAMxo6/NSo4i6Cri+s/Yf4ZDQW
lxZyWG2vl4qQcEWXpLVKFuSNeDthN3/q3TUuTEDr027UHBxpG40N4szNFm30xxfT2V+CDOmO595Z
9z4NkLf3cnM++uoFWRVIB9BSMNstwZvb/nM6PIO9X/ppBQ14atKi2yIH3XWArEYbGJpFONqgOzBr
g1ZJKDeeQWKgAqBE4rVgnVtE6LjzCeG3RHgkRoAkX5qzJxDAEW6V8wfPOOudR5c9a1Q+G/yOy3L8
ZrkqafxYMkgGb95v5gY1U2ZSAHEHbUwevCOMVtmOCcIlVHqp0TXPagRHzTcIF8AK1jZ1tr9GZXz4
qDyNvVpdTERKJvFnIZrpYzfwYRlJqi9GOWKUenV8uNx1BNQ8FIAuumE42UHxtlo3AwHzkvQH/IMH
UTewZPAr3ubt+bEwwJL/kC6eXb3mnhXM+L4URC+BxQdb/T+MUXlriZc2sNNqCIuneYaUV1Cxc4Jf
sskomMtslBNIpD2CK/kippe6g1oF+KCa35razOre+PMMEPl+cO8FTCazinxCL2WB9BXyoxg3aFFJ
jA5W2E5DJrVKzLU9Qng/EMd4qqx1N439jvEmeiTMJDSBXpBsnDNzWs69N+8WfrF/e4i+i9l8ebA8
8Fjc/myOmMAtcrfZfAARcBzm8Z/u0oYBvNjcTPh0h0BRKpwlYz4/9C7UnjJkXJy4OlgoZ8xAYpGA
eNbwJZ3F3dlzAZzl0APVJaOVFr2/DzQB+Y5KA5ozLmcvJBPc2HYzoh5Viozy7uv5xy5kjEsNRtCJ
eD/V0zaiwTQdlLzh5qGtrTYk+eW7oBO8TXJYIBDCW3gK6rmM1q4IcSlFAPBjbucn8CLJaLUZLg5I
7Ud62XEjCyK1YZF3uS17MJg7YmxI7Tzy76B1DPMLhkDcFl6M6XMnwA7BnUQG87YsTYh7Ca6SjEfP
A5dlkt2sJmwUH/4yQcR3WYy8osK/G7G0tc/FimkaaTxWYuFu+sSp3Zua59Sz9NUAuVFcB0OFKwZm
IErqXvPgY/QZ5l7Ay8sLaRBq6sBnzUtSsl8+YzrBx98TM0GwLRnoAZGxsDPokVjyU7cGAJQXxOnC
srJ3LBxQAubccOAyF4kLd25b//T2OxvGDhNTvDZFunWAfZCODWvV/VH+0L0lKPhpN2EkM/gBY8ky
Tq/d4+RxDHXTvNu8fz7wpa7X2bhucQ/yqKuR3xmRhAUc1HjIJCrrFZAfLsXwkQRvcDwD70qUikF4
hnW2YDUpevkp6z7nFYldCau1ysS05JVs4Op9+BK9aYQYzZiRq86I5j7V0CyQtUA+Jl7wcYD0l8aA
oORNSn6qVx0XeO6UwvfFcj1BbQFqUbgeACSkLvwyKsiQGw8TjhmvKJpxX19d8vCdl7Qezw7dDg6o
M5AXwF3pmRT4uNe4rhEYL+cLK/KJqLRYvINVssSxWE4C8F0TbjOARA89JGQliDcp0kc8r0XQfezd
vbC6S9GyePz2H7ekgAx8WEVQ2oEF9e9d/2os1qWRj+YOWaFcbqJskIo2wsDznzrs5kUNpRmbYeeO
cX8bRgY/FLHOcdsZjoHnLu7VjNtY+g4CwgelH+WGQdTDKoLkBQIDeiujzjrAZHj1MPyOyoM2d6o9
J2xm9Sxktx+d4seiOMW9FnlJ1ZNR2x/WhFHJ7txsggbTmiYybnJvyzobZuOsV0xFXQs1a8vN0gwt
zErhwsxkqqyYEjx4C1s49IvBSj2xQdYYlnPpr7hSwt4ZDGKOz9MaW2SVdtLHJF5DQyh+y2JOkadJ
m5q9GE0QDd4G+kXE1yHoMsHtyJfbvtp+awBsekKQqLffi2qn4G+t9I0afwJCigbBGHTvPlkzVsHp
Hn5XO7MtbAf8ItE/cUlLLJD8Ha1nQ5N8Fbg8wClvgtHcm6vQiyQuRkHwdYfrbcBmYwMHRyfbE1E2
4ONqR+s2HsHGUXa3nc8NN8uYCneR4O+tApn3LYK7VRk5blSIio7D2T9v5hMTT5b+WjqIQjSpAuwd
tIpXPNmFAPiyp9u8+X9eCyEFnQGjrNQ4JN1Xz3ElgnLuvF0O3HCQyq1OfWkkiy2y1d+gh8nIdqrj
qqbv0lw+SEtCspCQGj0MGDc3YJQQTIJIFhjGSfcL1gGAIihmYpM3PWN2cVH1PepA6SEg/lUYLEwC
5Qv+Fo9/jJDWe6dGMbHn04jiN68Ke4L+3AqUhem7bxlGqa5+ZIdrezyjoDrO3TTaOZqIFW3IVkHx
KN4bSiKOo9meAYfia0DSXjTrFTdi3IeenxxtR9NqgQ8wDw+cETmmReIaFfNHQa8dxX7bmq9Jb1Uo
CiqjWjz07hGdJqWY1HrSHlVttYmxOfQN4u7VdebyUHOTZZvC8upqE9kl+stq8yg5/1AT699wo0LS
b95rFwxrJAxnyE3Ood4is04RB8+KEbFkJFLDB0jFnhwjwOU2FgZfHGLMCGE/GuJuLnBGESWxvSXq
gIMqWzqf80LNyEEg4ETwstttGuPGnRsInLhMI/Cbj85vUq+vroGayxSoOmx6lDlEGaDHbVDvNGyp
DKBG06AaFDVyUYjOYcWSv/6MICQysMFTgUsAogC3CtGqw+fX0u++Nvm+muci9mdcJ+CX3j+0YTd3
CAO5wbH5UHLwzIe22ukJ+s7IsroRbxznt56gAzqriahVEAYIvbsYJzdeJybZ9rJ4NY6EQ/6jvwES
mwHSSvydNTfd6wMmn+SBX1i12LnFmjQTlGR4p+1jQgfDg38hSEgamdXFR78MWG55iLYxMzJohYtp
LLBn1W4q3qRGpgq3PpiYZwWyBSa+GCh/cPLhxtsHwtZ7oZbi0LKleaY+oBRrMV/bEsti+7pSNJux
qs6DliKmFfwq6f0oiRLmarq8IcTcJTC2QkgQQbwYHbAWfl0sgd1w3in9qAg9Mj5zk9eBtDOlkHVy
uJ5TgyN7p0Eihj2i3BGuh4tVNc1RUcPe0XbrRmzFFqwnyI9gUG2Ml/DU3WZMmX0fgCQPZAbeCG1c
g3y0QCWRKzercY9813cFQSpf+hF6mlY6ArBmPCO+tPa4uQWpEQ8+Rm1i2evsxHEvEwG7IHj3rEG+
rOxcwrq1GY+l+tmgubWV+YjRh1UHJQj9L4C+Vmxr4g/gkfXpMVhBLIwo2QeIG7oCgoaCK7ggyY9B
yENdsBXaNzUTz0EnY1CFQDDYSJmpfw320LED0UdfbCbzRaIzU1B9TxO0roB9D+AcfLytyvky2gYi
D+7U6cFHmDHu3Km5j6ng17Nh9eKeK8GcaEVCRzE/fMDsfd0Aodb5VO6189l2EvHMeVc4PwpMtuGA
ywleSAXC3g2RTYF9h+w3Q+MX0NlzCxW+crMKt1KRJtKI5XRbSmws37iBq1mgk8HnMyCY+/S9c74q
Cu9JntFgR/HcijcfopEyp92DY936fV9Q2He3nuswwEVBto/UGe5jwvUtcamwSBZRO+S2hZ9jTsfS
O6JuC5h2rV3Ftfm5mCuUxrceoq1dmxAhga8Uz66JbHf/rjpIu2iOkwvVYMO6pNHQaRO2eGoT3PPy
P/bOZLdxZdu2X0QgWJNdUXVhy3XaHcKZabMughEsv/4OeV+8/XC6r/WA0xFsp9O2JDJixVxzjlWf
rPabI4RBcZDNrO4jpgOTSP+9z3Zh+8WhS+noL6ub9FyrY4sNB95F5I5jVD6hOM2cgfVZZCckDDe+
99DqRTFvUx3vJmc33jKa7sdgPt7SkLBSVum89WhtwwRJbXsl44Hj5yE0oEZUVhQG7a5SYWSwOzpI
z+lfZNGo0mf8Diz4XYQ2W2R/07xBpOsxvtBJ/qhaXADNfSzvbg0kgwYH9mMpP5uK4AHdi4qWmyg3
dq8i0xjoe2FHyOR24qWx+nOMcur1EXH1EAkXilrLSzO5fA/vSoP5uZHbfsjWASbbmxPTn6ki3hZE
ade8a1V+amzycQDL6hYFsf2Vq4OsikjHR6BTESJUa56S4cuKr+01pm8LPgp7/GUS1JG0kGYSkkQq
3NNIUkBzRm+XR0Pf8kbl2uhOfvxsYRbxWe9JnO6m8rnKByL6KXbQp3ncON2fRWKjt64y/Ssz8n7I
kmC8xsscfsFw2JhJu6ogomHWCNhh7dFd0afYurhsyYRjnqwxGn+Fqrv1gA8lN3HHydxw9dYLv72S
1WVB5JzcyPW+RMrBkFwe0e6BI7ysjzmZSdN5EdMuZjvrU3WM800an7L8pSZK63IMLaxt1n7jBF3V
AcemfeNgrCkRjLYmJK+4nCKQSXRtGyS3NN4tLg5lx4CHRtEqHgy58Q3cNOa9zZFFBbsZY1r3y0y8
01j+Sahme01UtnmdxpPwtsG8E5na3C6dhS57zhFISAEg5nMiCdJtQf4hxx1DlM0kMVf4++Z6W1m/
uuKbjXZlucM2YbW0s4bjCVdDriDyUNqZUVsd7OJ58b7UsE/KDxfDp/zbZMW6CSP8p17lrI34xW4x
kriyE3t/UEvkL/W8RS5Q2dReg+bRn4Xam4pTSSeHP/PYJrfgqHcwZ7c8+EFmrht6tdKvOWxxEtq6
cZkSjcmNdXdzzxm6eSho9CGyfNnCefcWAwvzDDav7N34KXTvIYJgl82cVyODjzCitVsymaJRzn9T
twpe1cBJKk7kr66nTZk1DQ2BXiDV0DVvAhRkv9pNU3BHa9t96fWHBWpnU5dWtR4npKnAeJBenTw6
5Z8QKg8NNJYqw9EklTzLp3Icvqt2fvNKdk/sYbyDD02JsyjznlTcAV/pva2XqHeTxurvSqYNhDYB
j4jWTGO2aG49C76RCnOTWmOyrUTUw4EK7xOTTGn/IrjtHf4Q28/ohDyYGTcD9omQ30O7AuHWoiMd
EIkSv6dC7Ov6sS7OfThj96TBFHwH+c4X17kpngnirr16OXbWd6zRNMdmt4zf2gd89CyNc1D+dYz8
IePlxRPtU8y/FiNWV4/gU7/pbYQ4rDSjN6z9Xq8851FhJEmIKaUl2IDiUk+v4eDcheGHQW7HGH4a
i7fN0S5HdGRnU6TjuXN4Nml1LCbsJ/i4xyucnXptcZDVmXgvO+tuqeifayKWBaDDyHUlWc2gYZlX
+N+UF3kecBMjMP8it+4cty/OBHHzOF2uMoOXYFDyVH7O/uhVKXlV1z2VU97u2PnftLFWpRzv3d7O
V8HCmwNtZZ8XRrijUk7ILZ2zurjLBtY7fERsfiYgiKXwnkpN6eVLd90YYiJb3k6HEM4f/m/OK5Z0
8S+MOeEa4V9LIz/HtDnbmcWZe8FcWWiNW2nPUQn6cQsu9DVoh+ZiAZ7YDEUwrvqlPAc2hMGF1vhj
7NzRwHoEbuiTi1NQOm6OraXCU9qMlrMytHffVWjllRybKMs8fIVHEzDPehxTK7rZjtU0t5dywX6O
PXqfyuJ3aGFQoCA2d9R0h9BXC+/Uum+M5xSvcEBEOqmayOVUtskNTYepgi0EUUHlv2dXTMivxdpQ
7rJThaSdXZRfSDg3Pw62TG5bGir8QbwahHzM1yZzR66hK08uo9oLJgT/bNvBrcTshHnG6zHwZUZz
rGh7riQvJ4fuGc5mbu7i1Kc1UyNIZOm+DWu9ymQaRGHnEwZWAGWSPEHkGIBAdcjJt+SXodvb6YRK
MRGT2nKiVhDugHtCUH0iiLHHL0EdgfFzkVgTmoqtvzOb91rnB5KBx8Rh50vS4TpPnn32vZIXst0Y
SR7u+7rCR1+sOKf69GbxSC8JnWn2PjPD7jDJhsotzk4/nztSOMgRxdM8FXQHbw9FaShO67cPf774
81C6/nzMrVHTlrx9+PNFLcnmKpu4tgzDI4eP0Y1+Ppyx24BHNIkwek3egXaEX6obeppK1OLY3x7g
cS7/PPx87d9Pf/71P772869awzv69/vaekmPQXdsbC7ByOPlP84DZCPEwjyHP4iu4dv6GpoJaYWM
gg9wnt2cDCkIyv98KCofb3dI9vgQyDjql6Q94TxsTv/8g8nyKkgrBOV8NFrIBtBi+/n4z8OQx6t8
JJacWMR0utnzjz8ftf/no38+zdz2YOPIM/KhOqVQlv55sG2ziKwA4mtrOMXJxXKFMOue6KgtO6zR
cT3rk2UYxAtvD25Or8++PfzH12JplAejGtDSc5+tVvunn484xyNDFTOaBHqGw7lmBd7KtraUCM2u
y/v3MbZNDVlA63NfBjANmrjeNlYLlo9XDYaLcwqmIusoXzOX3uvonIwcOu//9Xk6Jcspffv3G37+
18+39jV3SWx69WYRk3FGw/3fh35pu9NX79NoApx6+nkYQ5uT0L+f27wG9Edhd1wc8gu7KRaf2uqs
k+vWxGoCX2JoLd2nZQjeWq3xM3AusZwHo67MuzhF/zDy7m6w/c1i5urBsXV2pG37YZELwiWGQx1j
S7AbNQcQt5vKSzISWu2tEFqOiUOZjM5mnHBkOWaenr3c+sSg424VcIMVAQuEVhTM088DAU9Ye4OB
9aFv5WnKqoAPDRbQvg71xohiH2BssqjfRZFo3NGYZfBKqLgxwGYkL0nsSJpwAJB8GlwIVtTxdTBe
4q4zNikK4yrPyPiJdjh1PcYYaYjHZfDEvvKXQ1WP2ArU1Bw8nxotxGjaejNJ5AI5zkzVtqntnQs9
Y1MK2W2mpPRpHff3eew0h2x89tLAeE3we9cDpwprcdOdZXFiw2seH/www+ibG7uB/vLGXsKtCYKv
sXFYwzjhbGZzttLA+JKCdJ8QYoTeYaRHi1PvailoLgSz3mopbr2M7LEOkc0UNKJzkwBhxp54bS6L
rw2K9jGFLYBKn5l4GgO4v53s1H1arn5+tatiwg+xcE91SxZhzJbneiY2OMd0plw9PHsGcRasKT/f
OEtkdJPD5qG2cLvYjfZ2bonWOoQoOjOhpIDzzGaQmaTJB+hncmLMLl2YRy1a08OIcYtqvnrvRN5v
zL6S27SiBM1tw9v/0BFqg+LUl0u1I/+zXEModaRsByR6vbxDWxgfPJKQPp62wlLz3sKbli75N+QT
bNWmWVybVlyGpbXfeC9geVWtH6ULrUnHbJMdJW2/tjx4rUNZPBfNpLBy3rymcfJdi9k9WViFwcki
DqH/F4265PZsYMCeXt2qK7aqHOaPjHyM38LzSHTxCL4reDRRiNrM8Okl9P6jtuA0WghHLS92Olne
gxNK78HHecvZ0K62/35N5jdV2nJxUvVTf98rgRFS6Ouw0L8n997scqSR68+DqlKJBaF4tGyxkDnz
03tvsc6xdUuNNpxYVc3LpMwEdio4xfOU2cXWZHTIKnN0cqpMIzkhkVc7aDYMOlmh2PhshDo9lxCw
z1TYwr4MhQcERmXh7ZSKpGbNyc4N/faCc6a9SHAbl6ZtQ8h0HaoKhfZW6QkApQX7SuqgJgHldjvv
JqmpTjaXOIbfSMMYQ4xLfCVBLIdSAsCLgj872Hl50bersVjwPi8D5g+zD/AqalvLyOuT33aBbpbA
UT4RmySIOln0Z2vjMmhTnYHfoQ714txrhwerF7QJe6SZ4OKxpZxKM/OvqUnXFPbevFdY1EMChQ9F
mUKx6OA///wsWVnB2nWcq5Y3OGjtdA+Wof1r7ZJOMsR67B1x0LM//fI5O9FJ9bldXlwVYEpVMREe
CkDwaP7V91z1WPjxW4kRnc4U7R5+hwgAHLlGapwymRMV6gMLJXVJLnmfmdiKafPK/G4CBnoa1KPq
SnSiKgzuEpKvYGx8dSqmeVkRqY03sxDDXdnI4W4ykwcvIc/NW+2sqzmN7+xCBhuLinAdmAOUEJw7
+8BKIyKK3kNih6+tnoEyMT6GuKpnvahxHDZOcBADazNe9PFAj+TR7gmahsK7NCEsz2kcO7jueYm/
aH4esOKfSxfxI+/tTbpUy2cbtM+jRQg8zoU8GVmVP4cdARskE9724oVaqdrEVBEHSxTD2rRxokij
ugB+0df6xnlKnoMws4hmTR2R1Mrd9RL33M8iFbuI5lWbY2VIrUdPKmevg5EjMLa/niwhWUO/m8eT
rHi3+8kfT66TFQdgMZvYxDnkdgQJnblJzdWguLiCtFiQg+mBDYl2jgWGBDPP/rm+fFI8hjX2R5RH
HJjjlF60cVZu0vBfMnyAUyzb93HJxf2NOB7Xw5OI6QELTdPfk/69TGfj8nNBhQVymGjyae1mwNAo
zw/jEBYnti+1ka3v/crw0t+MU+1esXDdd6Zp7OqgwTk8muU9XK/k3ntKGtO4T1istmY21pHZAmH/
+VpAbbG3LKIPYYxcbHpsn4Nt+3f69pC6JQbZbBH/3NHz4FyCxloOusdEPzV3PzfcMtLGzCt+bDBo
giCGOrcGhV0yhCkWAtDznMosdW+OlbnvuDhhWGbkgcTwGueFdc8BxroHUEA1UFdIFtLbeaWT3elY
Z/hLs/yfj5R2UXKhyNnI/ptkiumWujysQ6N4s2dl4hSz7HXAaKFDASogSTsrmjSotGogpD5Nw68f
BuGYYWYLUNEKGyQI6Zns1mEp7iY9yHXSBjs7twoEV3e6Atr6Vqmf77ygjE+gLAYBsmlu56//N6Rc
PxKxnxrCUkEYnKSLuGJ7/a+83Q5+nX4LS+LwaTP7ZagCNhQUXYjVkasBQ5PXzo+li1lZFS5hLbb+
UGFIiLHn7nxn2M7VeD9ZzjqE74d5l0Lnv3Cs/8Kx/gvH+v8UjjXyd+Or7angidjAR7f3av5jzp0G
aVQ9QiPr0fXpVjnhGGwU1LPOyfGFEyPcOcr/7TeOexLT3yVwsWDNR21b7Y7g9rspEmtdNK17Eb1L
HH0+9fn4rmtmiMDZxWA2W7t5aoCRWQ7B2LH7MmAxrOfcyKJAYXpMHxYXP1eGE5W8iBzWJaIVGJ7h
afKLZWf0SMt5fyUobK1Ks/qVzta36dymeeSgtCsLcasSGO9zLOFxjTN/oTfX4y4OWHHXoTbxkcNm
O0EBsWkxazt/UxwiNjqXcl2jvDML5Vqr8k9jlfveJ89VmxxWjcrNo8o1u02X0+gqq86IsJBvhdWJ
9RK0MCkRE1N4RN4k68j3ig/Ln8utk7+HNFV3Y6+wBPTyElYmxhzd4EHoOfwr47ktmOqg8/JX7/av
aZOs0xm11nGtJ7WY9JfVBrVUNKX+JTrry6zG8qwJe4cW26Cg8IQrUrJnteXOlXZ/mgEn9CZoECfe
pEXZbbR0t+6QQ+vFnaL9+mHp6/fUpYk+uBgKx4TGdYAmT44SOiD0jSgrsuOs80eLsrRrvhPfiHcg
8J2VMMEMhMmXXQBrnwFRBCnhKFT8fdo7oExDqDxzkHw7ozXBEycG7xjmVwNxn7d6+jR946Uea8zg
Nf2amUrGs9Kz3QFxCkfnDsoCZUHT/HXUL8cbJ6zl8rcMKd7jmR3cMLuPOabUMZUHTbLBFYavqLWp
iIdB4M5ABItL2OhWcNa0iBvmm2yweJNFXuLtZA53dQVySa6aZ8PjhN4L+i+1+sWBh6jOjIHIt2/z
K+L1g1vnn10pSfomJQo/9MPYG38l6S102PtfSTPZ8GdRmnLSZ4JTJDwQ89HM/hSJ96x9b+cMy+tc
0FSSqrJRFmgSmpDLpXNw/AKcrMfkkSJPX4zCp22pcyqY5tPtU5z5Dba3KXDvb9EiM7a2rjOJVR13
D7nlItXlcgfeH/JegMoa3tAR6ockaopt1xKkH/vb35U5B78lbhOUN5Blar86C8KY506MtPjTFZV/
DG9t36WlL8txPwBmUIpu4yj5mlONbqBh7JiseIqnad0V8XrMWBkyGychwJnMbjnd0QB2W7vcUlPR
Z/aQc32IyK1FRt8siDeqUa4xjz7lk39KMA4OwQIVIdZob0N4RnUm2DuLbWHML60kJN+lJTDGkV8Y
eAu8hznHlsK5pYy7P87NzWl9anOoCDX6H4WNqcevN+7EQAJTI2a0/GlM6fg1Dfp5hisJ+MXbB6mQ
DHDydw3LlldxLiKRD7yG0Qp1dS08/9Jgia059Iv8CjydUrPhvc5rTm1Vm/wtO26S3m+JboizJAUA
nqM8MiALQ3vs72PzES6NiIaYvrLCReUgGLT109jh2GAiSW/6Ym+mf5N0+lOhOq2cDGs7p8+orrGc
s8zhYTXlZ6iwnJlt+bBU87EWjIeo6+w5wzM6cgjjlZQQW0doynE1MWBkJK5XDa8aTN4hRV3iNqY5
Kyo8HLDF0s08gzsBn3JC+7KjArr5VJQvTt3tMap+CPE46vaprWswCXbnREHPBCvLu70wOBO7eT4O
DetPHDNSRqbDto8b4OZ59+Dk6XtQhGLlevhDlKpPZTcyYin7nOvC29g2cBZ3nh5ERmIBcjbuZkBr
1KPdzs/LPchRdGCwa50ScqsnXiTpOzsx6Y0QcJaMkHSfXzzVmUNsqdI70Q8FJ9ewPFShQxTQe2xb
3CNBrr6yeF71tzQhkTE8ii1aYU7c1LVND5vcw8gtENcd2YxC/inz2dt2DlSgPH6iy0I2bLoU6OLr
vqeTIkeGuJTDQ07kYd/dXr/Bh3FjThxE0zA/ipA4q+k9pwGTvDTDPThqfMuKsUOeOcBMqf8Ut9Sf
7fgymggQr4TtvFmWtlf1XKcQHay/vS6vWOc0wiJsuzlN7gobYa9Z8nu7FZB4ExcmtffGH7nQIcx/
lTN8XrI0cP4ceNz2gF4WmKiG3AC7hcEdfkeAldTvyQ/pg8LmGoGxZzcYO/ADb80pOmpv+FMgPhIH
C+ypzJwZ8QQ2YvYge9nONEeMLPFXTSPQRrAktCCTadrh9SzInkIReRvCdtrQOuBC7qR/YFM/lK3d
nYyC3hXcg6Uuzy2XU2B7476Y+nPIImVhiHNq/5cZ9yeW5lOfhN+zR0MOJCIuN+hRs+U8obQBOkxt
du7iY1n6bpdU+q7s/LfCb0C31Lu8+Z0Y7YV79UP+IHrQJqGP3/J5FZdZK05BYl3KvD/PyXitY0tu
UmCodDZdxA/CPDxzssc+TRQXBxVpmR7kj4QGpsCvL/4IGqhldwWg8EEMDnlkMOt7w/b+jKr9HGZI
znRImTaCgbpx7v08GY9VdWjcgBBM9zbTXuUN9D5zn7fcWhy1nnoRzQbw2chgx6AmKO27EZrMMpq7
AmmCQ6BinsgNVAHoiqSTMzwvqn3B41MxawQ2bmpKoNpLoI+KXZ3C7APv2W1oiwP0ANnoFOhpWfEC
PONSD6s8vFaMoWtGUmxj0MI0tPxHDMMYSXBarIxsfguJOrss9KW+Hy371Ut4/ibc2NigMbf0AAcL
7nDgfDMu5tscMCwYtNMeZwVJOzUM0Cyt+Ouf3aVjBS77mrFIPjcQHB04844Eyl6+dRPNeHgwm8Zv
mWQ3bNs8bfdFKRkdB3jFLzOEXJvQWcGkLcP6vRAY006i6DwXJGrSiuEnTsJC/Vto+cisGtYCv6Rj
YknM2LdxEfkky8gL8hKmN4YmlhvQwcAQZwd2GNiw/TKGj2ZKosAz/CUalZvyy1B0G61gmEmcogpj
XIdqzVSQKrI8/rMawr20Y4AtBrzjPrdAgQRvlfkw+jE1IgiSlQhB3SfdW3Cj+FhD/KpU/9FLLAae
Rn0tm21h671Z2k/KnpaHvizIO5n871lXmOOdCUC37iOXQSVMlOiy4hTHEy5jPadr+jD3bWLG0TQK
zCRd+cccbVbTINmMQfnGnsGFnIQmxsyJi7HzTkiUcuMwgsOS/cVWr25hm5D1hnWYj/jiA+bRDNkH
US9wX2bzGCM4bOLcv/Q3t2+TTd0W2umTbsAkhaWN1TNGFZ+VOCsAijEmmF2YWHjTKvMjX2jJ2751
qAYW8741D9yELCs5k/NS72+bwkl3Ya1QhbBYa8VYggxkZYtiVQaEl2OvI2EWG7zC7kDCwe1aCjX2
6mApH+nbEQMKiUYZZfPcNzEnAhs9cmmhXdnJnwpZkJoS0gn9j2c5WfeNjVwtCCo7S2FuF3R0VL52
F1hoxCJnEGHdMeWHFXYbGmG4NXAgip4Qv+HQn46nsbgoKPaKmTFU01V7n0/UVq7ChB1krbuHwr4q
E3b2tOsJFwCNMjOSP7Odbu2iFvtYIsv3dFQXp//MmwJY1YMkHRdRuxCytkkwJlZ+qrJpCxi5WI/J
Zy1iTK9Numos5NdmAWPHBI1sH8bWuvRpSNbMOyK2TPtjqmBUxMu2q5JXBlmtilt3Pa77h4pNOinX
bYUHDt4YDfZTFYcMgRvwoJpp+VwHnNowpGJTItYNqNFfhlNqEkCJfTiMwquvujD+iqpl3AAdtygJ
2ofFaM56ND96ZLSoibN5lYfm9eczSIENY2ngkSb0FNY+rZSVysZyn7BkxrbQq8DHuKVmwo5JmbCk
A6YX8bi1PMg8LRM6AXXn31qNIGjh2jEWIJJZ+g16EqubFSw38uMev83w0lvtkeKu3nshhp/cJd5m
tXia0szpt8LDOSvqa59hZ0oEfrU5z5kngmHO8qECDmZwSG7bVSZ45/qEjFTtjNtm0HdmNhzxRB4G
o5iuTLH4lpxMqQvsiNGq7JmK7EAc485u/ek0F0TGXD2Gaxs6LaZILEEZG9Pt8oDd0oK1uXF2Gso9
u9QfWa+nrQEdoHMmpjUUw3e21G9D7FQb29hoTgjcpuOy7onDtRZ1/egAqnRKzB45Zp4wvtAqov0Q
ZDePNgkIlsVBfwmRvFYQn86M4fkomQZB3aQfgskrTl5Xn+NAYrWDOJgVHZMYHPUmGe0WuWkKQchY
xTZSKvULDp3OXnaOx6uRV8YbpSbDxoKCpsbCKTRIDbop3HKNPZ/K0cuvFJVTiTo8T7FJNVZPu3ao
9pTRDMiC+GAsQkSLp9M1P8zG3Ec61N1rM903sNIVjBjufZBMSzbt8owf7NrLOrd9crdMkxsybJZt
5TAsIOQyS3WVbHDHcIlUx0H4Ows63trr4XS4M8/FA5DQ9UAHY9JYlT86ePlmrPHSZmDeIv603Jep
MFKWXZ6HqLunWEt2uLrhiITBL22X9CpKkikLEfEEoxO7fMaqSnSgGruAbW7aLkYyHuYMztAyfc90
PFdTr4KtR//hJEzjWuZucsFnCyQnfxvDzN4Wmc3QOof8uEygBZHvkGpej51DjS2hBdJcwzk2ZLue
uIciGbPOHDzoYZpO59bk4uffHtMR5xEsjgLWLX/6iG2ypqyyMX107W3BwK1TtBX/nykXrkyuHAmz
vePJZ68xbXpi6c6ZWJr72b8rq+RalRhaHNp9YDw4qkowW32SlygkDSMZP9r8Q0jtwvGc1uESMkaC
HXdu3N9OzPNQNUSXMb0RE91iYzvmx+QWj6p2b8MD+5fOI1G+MNEjaoFY4B9i5UYRKUrsc2H4GQQx
LkPrziuKP/jvX43Y2zKh7WPmbMFEuuB+jBuIIhPJ0LmuueUE7gUlx+NswU40BwxZdf9c9i3D6TSN
Qszq21kt/cvkKHDOzXwgM3PBso+hv2/0pqgXJuXU2HtRnleFGbOTgBvcWjHsEq57RnZ6kYtpfvTR
2LOEWL1qcpCDHK4GQgubcklwrPfDrqQ1GNkqrzgCdzdz0u07AjKWRfJoDoKtFSeof5tnEHQn2lXT
iuAgqzpj7VaWhvakze+2y/C5lvFHlaWM2yVjAIDzD3EFjKXwW0X/Tg9ijU0B2rHozc1YeL/ncnrC
0EM2Um6lwtJqzU8lfXwGwD2ExlHZzA8oY+yn9W1shdcwvNjLTNB3Jaw8NQyHKo7dU0KdXseZc2R4
x82ZpUkNYMVeGMKXm10dzQncB1fBhqQzE2b1eyWwuA6zZkokAN1lDCj2DZdBKbtsbNMolkWwlxjy
RV7nu1Aw9Qi3GSQIOLbaHf76LVgNj1CfGFW1gwIerwYIGlMFh62qMdtLIkXYyXlKjLnA/y6z5tsv
4xCGd7zs/LF4lZiQx6pjo64BJ+HH2WRDirUaqNAYhD038rVoiAwuLp1Br0FkMUi1eC3JRos33gjN
/WgGMNywxPGGWYK3pPAYJLkUHDBwH35mxEU4g17LlGGfc+fci9p6GzrMnFJavBR+2K2wWieMV1g2
nTIZGYddE4sroYMZZyV1l9lQQRYMIwOTyFRnSr2WIOHgog/FpIXTFNeYlWCSMYJbLD41/5Zl8yJh
idWWkZ96C7QASR/ehUrhEJlOHm5G4mXTe1kX5GCc4pfnyO7gqORTZCQrDU7Cvdo0DOtadbod9pYr
7uLZ3zdd92xa6pzQOgSgkFx6jruEjOq/bZdMALGCd7tifHbhgrZt70WQP/cpLujCkDUIpTKihtwp
G/TWCK2DthJdecZGs0JE3BqCFBHhShqe43bwOtJDQUEqps0xMKAGCewwbWEQ3AXYG/ggEUEhHxxN
fnkYDao+jtghXWKCagPrXWfDTZjuF69xb/zvB6MgicWQOvzFzmunZcCbygzStPxtxF9l4eE28k0C
BKiUQAJJ/3bCB+E4kFhJ8WQlQ3PSs/2decMfPWA4TNupj/ym3dJRxBUd7hTETc9wPugAfjKEJ+ay
g3QOzLjyscUyjomxVJSiSv42sv5o2E14wM9z7yVde5o1ZVttDw/GQIxPG8i0yRcmkFPO9FmSCdlv
Ikyvi5UZ5JAM7Oz+O24yTpqzPFSsHGirDtZcRpB0pEKiYSohYw2v4TuT0b48z2JfGgKqKwSRcvI+
GVUJ0AR/T7GA4iVdYeNfjHeFWNKorZmbMmKbJvY1bR3Fjdt2AxqV76x0Ov2sWy9VdSOwH0pugngg
aL7YyQVPz5Y3wt1hPiByJ2YWMBIP31Az4BYyPO1uquynPGbKSsXsAD9AWDfdgCxp9zGV5OVHV5hr
EzKLx1NQZkP2MQfmxkj4vet+18z+XuvYjFzVn0qOj7tljp/7IDBPut9P8A6PilG8oKDSg6unP0nn
5WuLKZ4IL3UU+unwhKseV9hYnEtW5jnMux34yfuiD4ngMWpz0+HNjbxiPBqgy7R+6jutWE6SteO4
IXTMCAr4KsdAhJPlipZ0YCgEID0J+bsXTAabaph1WTm+hB3ZQW2MryXqDzy28N7xBMNH4e50cfCb
VRkt2F4wxsxsXsroMSwlk7GO27VWXDZLDGWgRUaidCRAdw8gdf604eqv816yEii49rXRxxF9e72n
7EAXsG5TisP6d93yA9LyVdIvZdoPFq0s66Kecb3gwOUeemIBurw4ZgMhzwItzM4kxolBfmlE4nE0
v0YDrhoT5xAnDfrWiv1EzThurI5rfFqgTRAx8RYOZW7mbWSHJH8bQzXSRb+Je6YExjehWDXTDIUJ
TKYaKClgq28YYXNuA1bY3rsYPEfGBYdE5hKmm1VNsxmryV1bVFrZgHGeSVrg90bxUXkTsH4QGA6m
sRplZ0RPAQAng3U+BbuOQXRRwwGDOa7G6zizaC0eHAziN5Af0NwCrBaNBvE1LtXbsuzyovnSo3+0
En5b6do7ph7u+UXIr4nDVByTOS/GgtVLx4faCE9mRvirxJwdJsI7iGR+qCd4IyamnZUPuLQR9Ru1
h9hMAQkkHB0VVns9LCm9+WBVCpfuu3rRmXzqsBMBrwDkpGcUst5+4ny1620TCLxkXLbq6xPHDUQV
JlcanH6QNUhCTZiuYKyc42V5ZqVRq2JmdkDOiq4yT9DkuR2MC5IIlldumatKs7xzDwNFeOTEAfxa
ODgrx2oeyvHkz2C1vexe5IQ5huVXk75PhnVwBlxyluCUXNc9d59jXzJUUwosEP41cRaX0QuGTQtm
yui+06dn7NXNI9wWweZ2cbRkZehkVTgppumSNu+CHTJy6Dix78tfFuoOc9qzbZPPrxlTjaOpZ2UZ
nQZOf5SloPTz6S9/xbnM/PtbCHic1BkI94vUCWynblNk4bBfaoMkKJp26QBsXpLx3e/CeYXlba79
/2HvTHYkV9Ls/CpCrcULGo1mJBelRTh9jsEz5sgNEVNynmcu+y2k51G/lz7eHlBVaHWjWgtJwAVq
cZGRlRnp4W60/z/nfIdcFsvaKnBKsLbmpfFoe/SABsXtc0QO/8p7KKLxI4Wuv6tel4TbStUB5HUq
fWtl0SuXzmpTWo3Y9vYrJ6jAEzlels64GKBDMbuwdq5v+RCenUkdsLD3GAE1IRuP2ioKEL8qQdoZ
n0W4rhGMetpFglF7kViOhMceybKgpzqA/IQp35HMfCOKYcHFxUGubNb0Y2Lnum+LknvWSAJuiNiY
FpACNsZ4iPtaAtfaMzRBybI0HWhKgfPtQBQvVrH4elUaO+NZZJVHeoZNUNiW0dGonrJsAk0Otdfi
yrRWR/YgK0fqwZ292cB4ThZOEtOx2QGK7izQF+eB7JQcw2wz19O1F2b3Ya5+5cu5IpPi8SaP2Uxu
msijHtaFrK5HNrQR6x1u2GT7at0esty7bkXXn4mWroM6wEW2+GfXtV/MhY94WtTDNtGfhg3Kz6Ph
cRSChEbYP0aSfUE1FM8Y4Ik2BZwxC9vWqyYPfFOzM3FYRyIAjGhQDirNCJsaPtq7nc6sh8Xy4YZc
m5Q7PWasjvxoHBLYBWzklWCrzzUr9XsHri0/7Ka+IErQsuXaX7kW1+7kuTt2PGQsGhLPVIX20WL7
S63edUg2kQiuRYCVYQkRak5ZSkiiUHEBHGmqU5D/bsbZu/DrBkf21XgwjPk7ks1LEqk9g839RHNI
ZQVkY+0Ln+wBbxUb0sgF3hYp1uDEB92g9xF0BoyrfPKEdQgVHySHZUkB1Dykw/IqKwJjT12JC/tU
+lM+XGRq1RejJ+doR80xR+PUedvvs3C4FVSab+uSQXgcg6Orqs8JicCYkaySyMEU3BN6zIa7kmAW
wzst73Zh+Nxf+JeKVBxNm30PZJojt0ff8tg4O631iZtO8yJxHlBhsG0X1HRgioZfFslnNBk/ijJ7
SOzhZQno1GIn/Fl6Vrml4M6pOnWglOwzabz0iJV9m5G1s2TT+YSJ2oOn9daagHhV0TutQA68meJa
gVElQ0dvYduQXBfEHKHmz1d5R3qlrQFNe1j5EbJuQnMxTr1tPNFY9xFBq9zCXX2d4wkNIHoyAd9u
+px0hnhYZhYFiga0Jc1BQHesBEbWbctEBfSSZcD+sM+mVfoSpFzRG8y1tC+JN6uZ2QgVP3m+O85X
MTVPsuGqbgRUliTtpTL6U5cygJRT8TNx4S3m4s2dkpSPJAJ/2kRyW6v4fpAvpZkdlrUlHlP+pg+2
ggj0JiXQ1bWg842Rtg/xVjTdnZ3az63gIjnE8oTVGlJo6U9EUJnb34lMPwiYBrx6FhhRlWxliWdW
oCU4umeQFOYtMsHgW+xctjEvrNnbJeD44q7hkWtMxfPcqerkjPwHu6GT0ONdXOP/7kO4+IsKLgmN
5SAhKFdsgKOCZ0sfetNFS2W1OXVPgcfqVDt4j70sfa1LuiuSquYitvPI/UXkv6td38DGId5Csmxe
mRKQgYcsvtYxDnYyQByQzQQVAg7JTt1RN4rSvoYyrNoCNmmXr57N4mOeX0IFitMqozNAmIK/z663
Vn/RDg1HPSKCImbtJwGgGFcIJvk5JJbbr09Qll9jRLK9tbberJ9pTYGbG7M0yl+xPNa7weRvYiuC
ex3nKJ8fW/Nl3U6/ijm99XKvvrLy+XagH9GPm4QlrvjA0JifLY+gS8PanbcnrA6pdlFK7D0o9J0Z
Z8/OAztB7wDWFAJygnmR6ii3HO+qqbssma52LldyyfOO6+VC9N9QR5kj69YJTcjr5WYOHweZ7rth
kLcKTpO2CGG7Pc94M8Inp+LmKOrklyjTQ9s+Z2n104m6CMpWfykDvqV89G3Peaskx02NVdPPom5d
HFf8gKV3CCzxKxiRgKy68WmWXfvQoSCFeMUx1u10rx4A0D9XPRwmMNF+oRmuitrYDnH/U6c5C5Vx
uu66rNgVfWf5FJ5eW85WJCAwXFe5vifkayUMv+eq5mMyfKK+GWYN9U++QQfaVT/MEOBGqg2xfxK7
cQrS1flXgkrvx65j7Wzq/dK1p5Jq0S+qULh4dNNjHy+8diwRrrBwnjNLLSvQlcTyigZzQIrNZiWu
oM1r8RS7CXcFZl5fOmyfrRnBEmzC2h1kHDs46NgQtgTrPkKqpOLAeVM2NMXBZZcwuM8mq/p9pZEe
S+hZJ3LPRamrDY6GBi5K+1yVXo6jFWRE2Me+s9IdMhzOpGJxJ88ehFajflI11BKinL0NA6VPglMe
8dw2E4OnklbOlctlJJC4VoMY5bdre+qnrY9wnNlsSbiDNaFbQBwO2HP2BtOPOB4PY9KxAFspXnNs
1yTEq5915fADKWpKMVL1HY7659qyUpU6Rt5jfI5EziNCpdc3JYL8Jut4CJRSfc7eWwL2wiJM44PV
WgNk1iO4XkrlcQj5Eg+/PxlUfZvOGtiyIMflNB51KIITeDSfQgdCfxFxLDeKXnrb0VSW50eeerMv
Q+O4NN69IdnxEsDAZL2HM2FchUl6Xa29ZmgbROkz94mdPgWg3cJbUxhswceaghLuCm2fAUIEaIpg
x3Wydr4nkPD09dDVI4jWIYmjUz1NWcEVJoH73wLtZBPYqR+d/FJl/0vxg9gNuXZ9kX5WLgt9Wos2
GU6KOKAIlMGw33gDzC4Kt+xBZxxKBfGz0tzxDAm41xKwd8XEsGRrl5QbgkJbUP0U4pbAhy13HT4w
uncLYzdLxEtpmXuzbAWUCeeyDLW1FyF0hXKRm66fNrbMLyp8dcb2BjTKWQPUS+onI/jFYvEirfyB
ATaGOcFumRLabaKSp16h8TVV/E2m5NWiNgleYk/dghAKpAoABG9YdnOEHhTHlXUwDflENVmp87NT
kmOpoorz1arobODtnHYr77T+WfSc2jP+rEHjnnMEcCsc6Uv4Xodlg4CiCwS36Kno20O/Hihufjaa
/iu0ZvjXvOhlAo8G786V+nIr411U0tkNcfJLJVa1HywT45idgsdYmLl5dNzkTa9vWXIeFbnAk7Hw
MYMExv3fZvlcawKtrEhuEM44pD0s41kAPDt6s5XxOjFB7PRQPtOF+tB6ZkdC7N4TbbNbrP6XNZEF
rVNaOewCK0rFmy1bwRz4QbD/6KPrON0RAWXh58RfPt1POH9yQZ8AvEaEq1BOR3YwX1ibtkX4wfEF
RnzF4Kzpyfdl7fobnfXBfL+mXaJkfllEhpHnrbNHRFFIWWZ1jCEn2bneRyGmrso7Y4zAvBhWJ+75
fDvlqSdsSa4FDClQYntDh8DSpxePg6THx5jDlJbrAU/scwkOTZ8eBi9/q7kVxFN4npf0TSwcSca0
K923xmIsHwMoGDL6SA2eQ591oc9V/KN+U1V4EeIllD/5xJ1GnoIZDCD4jCiD3glLzS0XIz+pmg8N
TKKl2XF8ITBLgV8/PHnDdINM71fuaqjgW4Sb3I/Fa13zKvSMA6ptzqAcUjvb5LgOeMhwOzX3Uxfe
a7GVhbfz7tBGtkqBlMjEDy4eP5vB3roBXa0lyyz7h4JUUkguDKsrQU9IEH1wDujClnH+QIJ7cvpf
oUQGHTw5X400+IyeOOokOfRW9KIqMA5cVHteGSbSt5JKYq7xV7K39pEzPYZteipSfJz1pbeGL0s8
CeqOOE2uijjdJikfT6ijtr6fzZAZZb6KDPe2L27nmRHo769jpWWV//3nilb/smf1v+2/y9v3/Lv9
2z/q/14b6/tXHhd+3BJ9+uz+qo3VtEiBevrfq2R9KZPf/svN+z/+A3JBhs71/W//Ad/vbffnP1ni
N1tanuV5nqUd5biUt47f61cEZaueqyzPFUo70rXoYS3Kpov+/Cdl/qZ4dylTOdIBYKDpTW3Lfv0S
Fa1Agyz6W6Ww1N9Tz8pvX+tXS7LkZbE2zzqmZZOx8rQ0lWWZrpBrfevn+31chC3f33/NWQNarF1x
0/0xIv0xIv0xIv0xIv0xIv2nR6RujN/7nH6EqZD0heJo2Uhkc1ITPzoXM7c52LEvX+ay5zIvNoRr
2Ss19RdDLAULsZFsYqZcgxJHupmX18GJJh+tzrjIhJyDGc/puYiTbd52LyAbA9QX0rm6tC/CwzrZ
sFSXI0OOcKNs3zApJm6ZMpNPid+6Gr9eYJoAqQ5xkqnbqIJO5dKYc4V0SO1QtIR+MuOIa90aAMFs
UGMdFoT02S2zx6hIbjJhGw5+iCF7cZgXuKqu/pp6uGunzjgaxQLWssYDhTpXgZ7O02t6Hmc/k8Tk
aQr4KpY8vYf6dlW7fYeTLrWubGTSccZ66C0MGX2K4dlM1KaPoSWIkOtwOoZPfWDZByN03z2cp7J5
tO0Ao5jpxwSn8YowqaesryiQeqmNYt6OzM8bUtOvFZXCm9Rh6Qw0/i1fcmPfgxE/pzClQA+QszSM
aBNyQXDNHrt9H4PEm+bXbKpYthLpHRhVzIp8SmSkJ6/DdpD1IRMvpgQh4VkPs4j9ycUIxoC/7ZQ2
NvigJD90/HM8bL/a7zFm1mIjjNNH4mob0ErO0pzgquDzQQRI/GEmexKvWNcAhdTw/BqcBKK+p65m
Rxp0A+4KhOxro19+1CHXvKni5llHZgtOGF+bgYMGqK/YgQ2GoTrmRytLv4fwg83dcXJrVpGVc111
2j6HExYZC8ahsaQeZgxnF6qAGGu2yssgekmrPpBfnfaGB90zELdppEikuE5/aJ209KtCf3UesqRI
+2s68mj0a4vYR73RQ3hw6BpymrLYa9ujfDcwZua0QJ9qRnWfgRsncGEcZEMrSseiMq6VsYvd4CdF
oF9Rqb/0UD/ojG5layzf4wiA3SIKnEchBag1jHVLUzqxJEG3V52jLkP41rlvRe9u2N7qc0Sxi5+G
8Nxqg3RxG2Srxa8DLje5NxO0usV03A1LcHpbRsa+rGoalhIu21qIVCSmi/RktyPDl0XnzLo/z4Dn
bapEHAXDL5s7552lOyAQ1KZOM/SFmrg9sZiPIo8f7XbJD6Fj3nMFxPhYK7Y/iQs3UR8HyCxeE0en
BsHLi1IKElKGH2t91evlNleILE250iHwmQSKvUTohdhK4KZ3Odnj6QEtF5dB4bI6HKeTxP5wqmfn
tXWUviVkcrSn+myDYaBBEqACoN4d9jkTvKrqoGtVu8Wsh2PVxj6yB23jWfUujeWlRHt0xI8pGfcz
6e+DVjCAUwJpnoXw1gw5PQ9IuIliYzCy2DpB2Z+T9qtRrBehoABSJYsljMDZetOC37+kzmKhWCCw
6IGmZoGxOPxIc+PBitWm7tvc91IcjlhQnuKEtrcouzE7+4aGcDzZDp/tSFNmT8lRx24AIWNAAC1n
/aMQ1IznRr2xS4y3gW1A+e6DfAcFsXG7XVbjPBlG94y+UonkG88C0mUGQTDrcqoukYIkC5t9Q3mT
hXPrxKYJmHWU39SSyiAAGV9TP5zrosWV4BVvtbKf5YT7TJbOI+99jBXEgrajUZ/meC2aZrpvDVAa
FUCQOgueKBKDoZnCpoydAROgIE6NrzPMYQTauWmj2USUO2L4xCdRbA0UtY2Zw9QnnHOEvU+sZQGr
lgas8rraOTkp416qML1rFjggNyj6kuMW1+olzdG3e3YN8M3ZxX9apodC5Jp8nCIw3gsihb3C7Rts
l1mkP8morBxTekRMt3odqPZgnuZgiZAMDJI4vjmeUss9icamMXYQLM3VRxQ2j4GB7poY0a+0EgeV
JLQkpaz3Ii/HnjsYMDR4L3e6e7NS+EoydA8e5Y4wVV3S3N4ORSrxtQmhrlhLAYLwGbwX1F18nipm
iVt1fCi0PLlJnZ0Sx4BWUBDeckPtJ4Xz7Thlv21D80dnIeSWRaBOkjrVtGs/iFzvIVAYhPvk1pwm
4MoAD9QShbQaym0PwHjTuCs/uFVb3I2576xfa6lIC6DdbLIFOmYdKLZAwcDPgXOXDQOd0AugTlA9
N5HDyUtjANJeTq4ujHdqLGHLmRptN6X4YaTZyW0pvRBtvbMz3KzG4FBiCdENiz9NAWXxjiXwmR+E
cyU73pzthKSZC8ouhgmasOoemyaYd11M26wjyxEgd4oXZ0pPdIkPDGITDyc2h6SN0LIIpiSkExMT
5/AEKpHsEeDq5mDl08Fc65nEuo8YhoCPXgYvO5S4FGx6IRrLQCH1eP55VnaOwXTB0jZzvw+WXxEs
p53TaB8qCLC/lmd7EWHvY3J0eLaKX07HClUWELqzMYf2TcKA/Ga5YcOPIZhznzweRgMKZw552OIR
q5/CVo0gJQlfLbciWSEKBcx7Inpr25z26yx1NmAYPBrkSXdZE4haUVY+isoVRL7lqRiwD5T1jziH
TxpQbnV8mGwMYqUCqDh0FLJEFKEYlcXiq1fwAlvW5DOnKLIf5l1R3fSCt3RU9b+Wot5bq8O6xIqw
jdBfrnQNCNXK3PIAkeKFMOHBwELGH7D+02P6OSsSJsNMrUPX36ceNeHj+roXsFqQyE1oGajd5mhc
3JwQmmXqh1g7+1zDBovcalgZ5dsGkspWpxPEcXGuBS4hZfLxBjyLT7Bof3I9u5cZzUzBjLUsz8W8
w7z06Dgss/Mi/Yyr4qdHBgTGPmINxUgssMPlOh8rtW8TSiHhousNHI1ok4fOPsBnJAa7P5hDKn4k
2tliq74ZQ0KlVAM2V2FQ+6PdQRLo3si7XOx4qI/RRJQtMfJdFbQroIJ+naQmEKI6/LqznT+aNVah
hhUaacLFz01UUCBG3q5KMQSXY38RtTzWLrIm4LaoBtrqrX9SyKr/KjDgotMzpzAr8wqYHsYrRekd
nGjXk5iz+qWA4g8esG3tX2EGuoTuvWOdTm8eRqx9IyAop0ehhwMEpKMzxdtk7qZ35c6PMX4yP4hz
Ascs1sdp2VtjxTWbTh7deT7knh6uBjZ3OiNDWmOjaJe/juYw7Ujd7rzJfaPTBeQRD5rW6unsYgcd
GneDy2qfN0521WZdddLReGfPhF7I6p0jThIybVi/yZ3c4NJ8atsK4WXkYwyf5GQnxAM6vJALSKew
BFu66KXaBISidhEcHvRZiLG9Tq87U78NFhc3NCxno5IKf7W6C7uIpuBUOJs0wVQe4kVo3UjsSPvk
8jRD3LodFpCIFnnUVW7CZ9/8apPoc5Lmg2mNmLvZFtaTGeyaeIR1S3SoTMe7OYPAvmgUm4rWCmwj
fuvR4zJjW2ROkDxe+/CMnf5H0szUfK+dkZlL7NBcmoEzIjprekE2+YrTkJJ4jihoB2spxIlZpJKY
eFFu/23a0rxSMLVO9tKPJGno4cosZO961Ltl4QJCJCn2ud74lPCFBzsnmsum1FerPEUc667xiuEK
C/h9GCUYZqC49eNLaQOODIYO8jXh4gmAFg93GmcBDRol+2ysUR04YTwO9x4ZaGQnqtBrl2Mj4Elf
LaRFZ2ntrZaDDBmPHEwnK9+Mhw+zju+VkBerbDN/oQZKEHE5TS3HSDMZM/3d/c0cw+Xy4phykeKp
COwHO5xvVL+wp6bixFMPgVpsSI/6Alkw2JQwxhKTWUFP0RYvib2Hj/bjD4PMHwaZ/78MMn+/dHAT
fyIhl7+6v135/5Uu8H8iMPy/qx2o/1A7+Mf/Mcb/87/jjG6W+X+jH/CH/Kt+4GoXfd9UWiiL8e4v
9AOH7b1w8RH/rgX8q3ogfpPKltJTnqdNZG/+sH9WDxAW+P3aNk1bCa1Nof8uBcEUq0LwVwqC9BzP
tbXtmigS0kbD+EsFARge0PqQMp+koo9ySY/j2J6ka0D2lajOyeg9Ov0Q+uBGnpO2fptH3N9dPJ2H
eaQXBNRjySiGqB9gLmQ6G7gOOvAL9/1Cu2VEK2glUma536e6Lv+mqIIajLNKFVPfOv+1h2KdBq0Q
wjaX6QwMcL3J15kRUCioE8rUqgp2OSmhrVAwDzDacT8RlkkAWd9Ild+Q5DrPs/UUTZKJeZ1Ue09t
3CZ6hNHxESgiUYEZtAfoiSs6HN45/S1U6rjbaMyxdxXBL9D07IIYj3Pnx7BOy/E6N7vrBF0zSrMb
4vlLyoArluXrQVpIshPgx/uCMZyL+gvu4HfDMMh6lgnWxBm64lDvZEzBhFyn+Z6xflrn+zFpqQfJ
2jNW6GPaps7tHAavxLLmk72uBqTrnbH10QoSLA9JUl6HRcKqhE6oad0uEDav120DAuhypb3bfA3v
xkFunRDaWUetrQ8ujagLrhuZuUebfHeWhHIXrIEAQ5v3ct115Cw9epYfhlqhg+s+JFg3I6Nqjpbj
vVdpiwd7to6TQT8IuTBo/PF0sB1cf7m3fNuwE7nY45lgpQEvH48Old/nQeF6TQN1N0b1u1MOLtsC
en4cBbox94ChnLoOtkS+sAQanS8q79hjuWrAy8EbiozClkaMU1OrWzVA4yAjGB5czAFgEFv+coex
CsgMxGH2Gr08xNIC/a0nSNtMZAcIJWvY1b2HIw62eW2nygAVBHyUzlnRPtrVZU6C9xLq7iYc2ei4
FO+2Zk53ZbRUe4cNwo9UcQnMov4IBANEwoDBzJ4mRgObZEQ5LAMEALawsdeTSyg9f2BanketbjtM
IWQCKxiiZbILMwo0yCzei7XAJV1M77qJihb0GdbKUQVQRkR+N9WSYF36g3Njh7/V3siFucUssgyz
YsmaYgk3GFDobfPqH1Gff+s6utC7vc9Mo7ti0gURkw/jpp/zh6gkL2KSefFZGz0rfiz4e3jztQXU
+LliwulVdsbzSkNKsmuc4A3fPmwTp6RYXYqfjYt7pS/ct3z0PFaT8xsiZHqao/KQ92QfmmXhgKD6
dQxfc5upKLWymyrFhJCXNMOr9zDAQhNOPX58c8EUUDwbuYObv5HRQQc5Pnjvws+Kfpw6BJGcGzej
wBeh8/guC6vSp1X1OmgG8xS6NUSPmbysTV5Zg+WJl7zY5KMqsQnwCZ+61hcz/k3aJnAljMZGG3Bb
G5uqMXi6rwEBECynazmGC1Rdzt+WZ/8MGkHqYwGhws6DuTZ4iRJrnfudyzABuMRXnJByt9+W4Rdl
0OaBaa7xZc+7yLCGs8U8zCLMH6XJeDY371CBdnmX9iSDwFYX0rhl5C8w9Dx6CWyfIL6I0TZ8TUEY
2yrONGJRqyGFWYYhxV8SXIa13dNbsS4s4tV/lOW/hAttgpU/+/OcTNTCBimCN8CPccnJ1Wi5bbK9
ZUTBVoGMlDPDqF5jEmTW6QdKT/i0SJNxCPDZYgM145kjHZ9u+qH5HtzkOcHMtZ/M9FcZ0TvjOCAI
0qXqiEIDLBl+9Riome2Ts5DJkxKs+xYv+UzS0SLA1Lxggjf9wc6pdskrl7Q8xVXkuLcEg1fYxwS3
iVXfTG8jhhzqUvWPrGw9vvnA8Ingnrp5+hnmNRKIi8d9YcAxbbj3WXkC7HrHoHU/iKHfdXYHlIMx
uKrp/QWze4KSqU4V+6VTC6CmsO2eaF6H7//3X2vWL7BVnvYcFm+Afm/dNP5YsIqeBrBIaR0RjoyT
ryWS45Wlxp9zfLF5rl/ZmTh15K7YIuJtrfHCXCVpjyEpgZfvsHUYshs5OOy0DeJH7FzMvYO7N1CY
R4c+nfYFuSxGjE+zSMLrRcTzbUd8kFGJUS9iLEsEPStDi6u5GwDnQlQ2FZbGDlNZYahtxNjiwauB
QAWAMl9YU84weLBf+mOFx2SdPVkaUPYUWzi9wrX0z556X5XwiBz6ubQjvG1E9tKz7feCHRL9Acn9
aLBCMiaJB4jVW1rFX12hJdHoGOMdGB4v9k6pwJQT2uLaju69nOKV0OrDTT0ArjAcRveW51WVq+3Q
vSc6JKLGHMYzAr/+GqPZajNrNky+q6aCPqST6bnTxE+dMjxP3drjUVEWSZfqhQp70gsIN1chqfRx
wllIXIGzKl/jF40zbb26NXlis7HAsnToVmbtbATHoRc/wsYcjlNGLcqgmSjDli1kBjiZNsc3DjyX
d/jMgsZjWy25eFSrhTpesM8uVraxVlpIwiLBbxRbQ7pVKQII7+1SedvM4v0ZzsTUQ3YOx0TtBbkj
XwrcUdFovPfwQ1VI+nkM8pvCoprWcKtgm1ZvWRsCfcirLecdFFrjee4ByA8hQBrXoCVwnvJbmgp4
w+eJ2oLRf6bWxrxyzHfKZuIdXZklxXtuyylOwSlefhGSPEpILFOOZM83+LRBC3Vw7mH9YP9U5zmK
6GYkTJhqa7yW43gTcaM4ZR9O1CJNzHts6NRYUYkJRuytGXDEg5g+VyUIryELrr2aReUY2GrLpqIK
yd11Pad+bbIxywzKNq300k72Nf2wvDeaFsHMA0lEcRhouIpjYcJA6UKcctiuFXLOT5HDHiCh6Whj
r5GcEFWuDj9NkCNku0kyT2m/nxqizoDROUP18M6VKdyQOKdRqTfB2aYrsU3Ft25YHwu1ApsyukSq
NYdrs41YCQg1S14DUCgRFskSEKRDRscbcaWMJK65aDgs9gOfl+LE92Vu2BZCKZ2hcmYmmWga2lpS
nFwUuYaKCXrssiysLC1cq5T2HpQqWdVXdFDZS7z2PSH7cSjRR00XZHfO8ySDKVU5LM4LaPAO/AK2
d1g1saYXSzX6o6mNM/wTdC6A6mzTu908sUPTS5GwsgIrP5T21jHG7dBCnvUM+2Kl8luWEub20n6W
c3vFepS7gklAWM3ZJeMucKwG0gXz1O5jVeOiPCR07Z6CNODqFF1qQt2bLImhhs8JbleKYQxanZq2
IYtb0oejAODSQwghIYaEJdvqklBUbI55QJtVdBt4jd7PS3m3VEHqxxYRktokEJH0954FdIZ6gkvP
605LJ89YK7Krh5wfBXEX87HLkpSA6LgyrcWeuwHHZ9DeGzkdUdzQWabIhyqK3X1rFd+iYl819iGc
AgWfJzYhui3owZGdHbo8AfOu20+Vw4Xo5v4izbuK7lEgESVKewmvT6UPShqPtUpLSADJhzsMH9M0
bhG8D2WmNvZnpVNeJ82x4pT62SYcaHnVrQElJUvba7fBfTrO92PZlH6bpz8LeHFSAKqe791O8R0H
Eud+yh2vYLfEUbFCGASfEFIXAyGNAA2Up5S5i2X4YY38y4YaCFh135Xj7TgN7s4NxFHheMUnTFuq
lXnjVtEBG7Dp42J84/I2PmrpPajITh7L7BXPsLgaCWbdjO05EXTElJ4+AVq8xON8bVf0FkWJad+q
BdbAXCc82AeAui2oMrksN23Am7kGVOVHXncflXUNy4EDfQxVvzWacWcaI9Qpp/HOGFEr39A+P1Im
EKNzKN8UPuV5WCrJa9DWwYEVlWugdmlu6dqmvqTlxjzrdkdZHqCMWiTsv8OdYkUAzzd971vvOE2R
57sV/+J8ApBj0m2TDWgCudk+JE3JY74iLpSx3K5/F1lnPhWNNfd+EhPW6kxr1xkDtwyXaWyqd+S7
DpPsJyzBs/Jt947U5EzB9fwKAxqeCzXc+CYSnLAhznE3fl9MO/OboHnrRbom3KlXisaNeyOqHwkU
hr3d0COD1C0PhXXi2kzRKX6B7cLG9sqhHC7zZuNUZN0njtRUZ60v0/6xMrgbIIdQHcW0T3CjPoxm
ZPKx4PoUTEhquRh58lj6QZPG56gbNlmTrN76fGcKzqsZhAHnlB1dzUMLvLCVJ5Wl/bHmyCHm3eO0
5akFXCC6a+QtjJ617g/Cg7LFkzceTHqKbCOQ+8wFspg16Y0rsbSD4FYVJZBZVjAitd69zJubpmRo
Hg3HgcylnlO6oAQJFWdeMB/8rmGtala76lo4/jdiVbqaVfOyEb/sVQVD04x3k/VtgoOh1SPSV/kq
ma3aWbqqaAtyWrPqatWqsBHRxmi7NOnGnU1mG67OtZpycm16W68aHeEJ4Pi1vfXWrwkHEKrJaKb4
FaAhxtp7tkeL/7AQ/4pVBWxXPbBBGNSrQhivUiGSobNqh7LKyA2teuIKqCGOeJV5K+V01Rwl4mOP
CJkjRqpVlcxWfXL0dnrVK91VuTQsNEx8DdwhUDUduIEGYbI9r+e7lSJTNH04U3y2HIzM+PZWdTRE
JkXJ+MgiFN9Ji59u4kCCOAWrrgp5hZZMpNZ+1Vyhl75Oqwprr3psijAbrgqt/l2rRbStE2Q2DWaD
lXtymFNOVFD1OTf6Ve+lGu8SrQqwjRQsVk04X9VhjUwMpMU50TWxdlyKjZkHfHaS5ehWa+OXUMSe
KOWM5mUm8oUGLVc12mCUPcEsQINj1F8Va3NqaFtfVewKORtnEASBVeH+Yyv4DYiymx/n6vvPf/p3
HMV8um1h/Ydbwev+4/vfsBP/y//7n9eB9m/CVo7jaqVZCbqrpfef7MQYjakWE8oTgi/+06LwX+zE
1m+Wq23Jpg6X8Wob/ot9oEV61HOlwoVsW57z9+wDJcHfv9kH2i77RexPPMQt6domf9Vf7gPTcfIc
O4sT3wwbkk9p86zKMruJavEyYkcAQhnQ3CKI9dINcVibnwnyw5xbNpFFGnHUtk02b+XnZLeBHUZ3
wZKo2wQ8cucSlOCZSkw7f1d4jlivkXuoe3M72iyzsAL1E6CYRv2OMyyvJUYsX2fkQjqcaHcYjR5m
sDwHXfDYjmHhbmPumm09x0cv0w8QwNJ90pjUYNf27Vjx4THJydOVZcI2MAn0wFQ6qVlSBt8BJrIr
OqQCbvP9lCNZJdXsm008XAdJ+KxXbGzHNYIRA6Rpt1sG0hYuVcQNv5n7jjugYMkaggV9r6ImNumK
ZJc4X95iPbAi0nTg5qCAhw7Es2TL6Y3XHtaLm6GsjzT27PJ4pobNe296l76NYU+A/MJw5ssuoU/Q
wnp0sFvomYO/Vn9VJbu5CCXRKneDOqvskDTXhTy6VrifCOdaDc838h3kFUKXalbKXcNdBggmzJej
6N7ZSyGz6f6u5fqKLQB4Kwm+0fHDsr6j0zyL8I986vIsxff/Yu9MdmRXsiv7K4WaU0VjT6BKA29I
b8Pdw6OfENGyb43919diliRIgAbSvEaJTOR794YHnXZsn73X1t2LG/lNxVnOTxDJu5PfAVd7PLSX
Rmr8kJc83IcFBFrFV9I/K3lI2+qBO9E6dqMts0VQaTRsX3su16D0qqWNsTxUYeH1zj0AHjcUrOKp
vG2F8Tlx4RzD8dDr5k7Th01aBLtJLSg7P2Zt/FG0+acCI9KEyuSkXsdGOlRaT9BKFQw0m4rXJn6f
4J8weqmkYJr5CChnbfP77bmKpvWj5t7toSHzClvXnYn4fVTYOQLroRbyQDS+ucoqfbJIo9dyuZUe
dFLdXf8u++YxSi7jUnYe7KwsR74l80d4To+UTcuvvad0p+dq1UXXrlM9yxg3cohO9kCxozxQ6MyQ
DHlJ2xqKejTUI23lT8aSzkb2v+LUYGNJcbB4ICK2RVl3OSXR79eJGWxc058V96ACoez76SFZOhPF
SebKbu48DW9j6ZO5n1TzDRmC7lzfyQsPwiRyjTj2xWHfuN7o7BDQrjGVLYLvUEEHaxOco5Zg0XwJ
tGrXm2SU7b0WfUWjzfOKjw1iQz5QrVpjG1xrfbJ31JtKtqlbyiN6sEvWd5R6TG3bkd9VNi4otbPj
gmEZf1KJjrVw7NiwRt1vB+BgmhFUmmw7mqB0bXwf6DDuNmmOYfgJ+HIMripmhdg52dmZAO2awOd5
wetYrxIvAf7E8TZHjx2Rva57VoifFgLIS/ISYNUEdOm5c7vNmIuRv/nCiP3y3nI0oEnxpQ5AFFAH
JZsUgOUmzqFr2g6NumScEBTIE4aXCB29rww/MGycGMn8AuQPclGCYRbLERa2ErvGWDlbuyS9FjGo
GxQv87fQTPCCROCgcecoeGKPm3INOjY0r6K8Vka3UhRS9o+Oce0HOLa2uo/cQz2Ikxu/a4A7qJT0
uKq5OZcjKzkMIz4C7kgydTbN8GPFp4BG9ry5OfBwZc+fGnykUbrR+Dwr2pHjWu5M5jJ3Ljwdlhty
CRjA6rFPpzvqV7+sEQScpMjeFbKiU6vYqw6Ub1BolaHRuHjuyo4Si9LXx6NOn1eUeDUj19i+pWOx
6hBfE+uaonpM7UPEEgGUCrjPQ6bqB1U782VMCJqnPXg7uIbclXdx/jYVD0LMe3YOpU0x6rhZQK5u
+AEFc18P5rEKPrsELdt67K2L3mBA0dTQE/ZzHYL/YlkS0/pXc+kEM3qNgVvK7I3R7tkwOBts3Sun
i4acNqHy61p0KapuXyGQp/oBAo/XqeeFAtYMhCFnv4NqETi7uO+fNPsJFMtaj7g9koPXrR0NvOAR
sDmVAE0GY9+1h6kqniRkBjYlq8wA4wJXQcLMwGFwbxXjKQiEH89fI5sJLd9BJ8Lhw9MtvAIjJH9V
XbwECwkxYlptUTwLm2WVtUv1iLy2shnHY44VK+wfp5YSaeV7psQ2ayGDxDLYRKFcD24NSaijnzjf
BfGuEjiaEtuDmUN9bxZdQrBJAEyvo8Fpi+wTlZcifx8cx7cwXijL3TDULvmQfJUxr3YRgmYM7VNd
UESy13l5ieQSaveaCdiOOt+Wp5nOZJMbQKU+V+O0V5qQOhbzpO0bq/FdYz7YNiTARfIgLZjBgqL3
j6rFkqIZcCe1vC/9lWogNjnp4nnKXtQo3BtWc6s4mCHln/K62ITpywQDDP/HJOgiC7n2PJr2kynb
dQUlbIqpc5qm9M1NwiODOAxBjzjVWhLwD9Ju60acuqV2s1W6UytfnaCFUO0OqMv4wDB+tI1LEyln
m3cjwp1XKDZK9jSde2qZAaBuE8P1AS9sbbydpvk8mmSg87ajoJEiuNBeWbn+M4KeR0l6CuSLlnHQ
hPUxCpQfmkJxQqJLFc4ttucbsgSOL7AFznui3kK32Zrlz2g9yfmtSfQDZVlbV322gr+MC3JqGLzt
Xd4bEgty7+k1/YZlV9762DiK6Q+ZlYWnvg8aPiJz/K6gNzlTua/aBup+1HhY0zremxqUA7CV+NWm
5hxlHDmioSdaetiKXydnZPT3hlBeKGanjLwZN3b/5kz5ZTZ9lwXUSIgANWrdgz0zw63a23vCZBvd
eIxzvHAoDMvjPj8oabhpmTlgBWwDALVEBl6EMd1SrfBE8Y4HkYtG9WBis9Pl7+i+Tpl6DCmK7Y2/
Fn9TUQGgHTxQGWs57q3xAPli1RraIUsnPqrIa/STxhWyVs/B5Ke43ulj2Mb5l1oE26yJTophvovI
fQhC8Cx2eIuWk2zEo6s/qvgPV9J4mEFm4GA1uRmZGt1tWeY5gPO0otubxVn9Y/24jpcWOMaMMM92
enusS8qSukNCAqChf8lsdmXEp5CicJfkNy2+xVp9sINh3dvjqbQJ5iIHuvJBcW7swy0WY9UvrtQ3
sLQiQTIvXb+MqpNaGpuEDUAVHCXl5bRN3wKwXREaMe18rX6pzPwIe/xeDgfNvBJVuFfKsU0OJd5Q
vhV85R5j2C8jy+W++XKj7snAaakTtmgrnVHxr4t2IYDqMpq+emS9LgqAI8BVAw4Yw6dUNO0e18+c
o03yGrhfnf0VtQ+2+5RrGKKnCQahOOTd3s1zv5AnADgCRHsdYUTmMZmhfmOn1dFfSEZ7i3sM06pX
0PJKdzIpgASgiXt3LA/5zhFo+ysZLR7Qk4GYfymJFmPMXxfhQ2Dh7tX6QwOzMUXwkwOh6QGFkZ9R
2FQdxAg50bDLzQehYAvohp3RgAoh/0Et85kK1K1VagfdM5CZNSzUNC2kvDxItaAkviAZE9K+5gjR
txlYMZvPVVUhRDpnMB+bZl6qOfDRHZ2o88LkzQWmMM7aXnaDV+lyb8eUu01UPE0/ocvIZgh/Ua9m
imKRs3eao+K93ZcJvxS8YGoYeEO3TF7eLG/wNLdElYlGsM9Mb2kwehqjSqG632mnY5MFDVyBajdT
7PmvIqBAcpi+6+gvw0eq6QcQBmSDjgmm9U729Ncfi6E/QjldaeOTjGHa0reIEkxhGsA6a2O65Fl6
qJ0U+obadWT7XdKYrGK+jMEUKda7DdEgcgF481qd4M+2yOD1dEnDZjex418K4yvN9acpuT2ywd7H
hdxixl+hLC6AiiVmsW767pAjV7XpJSEsSIMuDTIRjMyUP628TW3zyLoGXZf8NO2MOEHX321LOjxX
7aNCTSMRFVNhHmpYaPA6Sp16TScBrz6OJTmZW1X3NHYRPUoYxdgeMIU1ttTKjb1wFviYiVtn6p6l
wEFmoDbTrdn7FosiGTLEFReTKu/ZpoJ3H+bRsnahe+EyTMEBprCB5oYya4ReD795rLUVtcrbBgHY
wKNtGucpJcmfkv7gB5bD0YWA45bQlOkeGIC1IphQXLkunR+HncUEULcnPjB1tW9QRN4sU1RFJuIV
s+MuiboNhaZeRwcCwZSVAqYNaHelAgbkW9op2rZpO8bF95lnuZm+08bdWpXc9dpnKCTfDUrtrHxn
1zsNfYuzWk1XJFcyYNj1K6BCvcsYoeSq4mMYQVPP6tpGrSNbM/TFGoH/PCaXePq0EdhYorECgdZE
Xrx3eN/wVu+DnOk7PfCkFcYM624n6LujwjicDkN7WpLzjv1mjqhP5MTKcOdmFxrsMGWvhxgEO8aH
ocAS8IJQBfOOp789UVrGn3WsrLOWTXx0HMHOhfoI3pwH9Hca4YJdZbwU8hKYVNeN8M2Kp8r8qHp3
nfF3U+OHTAn52ZtVDVtQ5Gdrvqi9uQ2zVcjVqcu+jfhlHujJ1IfdhIk06vgSyO5dd28hIRJiHluu
MgwzMO/sVdI3K80+JUujwUNdEtFP97M67caMMguoJyXeIlgN+/w8sfzW7RkB+96zJq7qXThiM1aP
tfJBrzP6pyeqQwtxtUy+qWgncBb+6O1v5j6hWa+6/LEaJj8Tn1F9n5uvwe38IWUQEvrWyCl/6vWd
Or5Z7rxu23hXx0f8NWpoAUUr9yl7LQEMJlGU0xRoWwmuRWPfY1YbybuH7TJa6L0FAcBBx0IMEGRf
4F6eYanxCZhnnQ7WpKShd/4VdCZStQBn9tNu9rrBG1gZV6zDBpNmKY0S1jF4bksAhTBMe9F+lMyi
1Lp2iuHlxrLhupNK33ZORqv1d8FrXMfspMC1DNUJ2lSBwytbfvnQL9N7bJuHRNT7PvIFhLGIuQt4
iR+0ADoHz40+6ZI/WxMCztai1l4T1YYb4xq/UBydG2fEU0wLADjpfE42efJjJiyzneLYKueqfhqZ
ZHTE/xF/lIg/wDGxvjuSI/QQhiZG1H66Sn3wA7XxZ9z0SCqcGfVrT1dDX2LlF+NR9tWZ8geaNPuD
mV8mZ3q24QRjrGeDRq4nTHYjOxF3DX37YKb0+7JbiMQ7eGnmtHuEli7C9ZzHLy3Pkh0Em6y4VeKK
09kYv3p40NIhaxhPmxoDuACG1YTHwijXSvtX4TyoQeEh8pxsd1kc3gLaudH+txZBC0W6WzG9zf3r
ZG9Meyfegu7bBkGICcIyC78Pn8vSuGdvc3MB6oR2oIHA6J9T7tSpql4x5Kzho7GZpFPceLUof2hS
ClY75zGcP4ecL1fpHMtGnnqoHHhjNo1o6T5YTz3Jo5wQR5U/zTC1xByXK2dq3iEtQktDHbM409nl
EVjY1YhBoeuyJX+fKc0NGl5yHLWVpuycgZKp8YsAyIORvEzDBfl4EtZmoqSxhtcPOxWnzquesFOx
svcBYc6O3LWq9ycnRI/u5T0zBa3X3QGJHIXKImPRAiLOHhw7OdBb6rEi3LfmSWlJooUvPTO/yXvR
CF4brgQUZ/opbBtREKhTGg5tPBF2ATlXeTK5eifKYaKkpBhZxol5U+TJsxEzElUJl0FjVYy4trTB
L4prkj5RXb2VLlLdIL2QRERKb+hIFwo5iCfCoytXNfxIzY+ih7LtprvWemN3ygAZ7QbbwYiUnvCq
zDRqjyXyJZc/tQm8KFRw8j0RhdsmzntWv3aJ9QwN87uDwek+FALDFnYnaR31UqM2mjmqP1BiM+f2
nkbodaY926Qb0vbZPWILuXSwP7T6qqkjBJ0jNRQg29tjGtxL7RKLiD4I/TlYtoRmH/GtZKDDQtP/
wfe5SJbQsIb8pO9fA/50U1q3ARq/XRNL7tr9hC+vj+ZNVf/Qj75tCNo03H3mJjm2Frmb+GQXyTEy
3Hu8vP4vCecJuxx2Uz0Au1PbB3vTbFcDjcWaEXgGSQe79xE39/we5snrqWXSHKICVbwLxTsH4a7/
5k1gycewO6mzH/eX0X2KjXvkCQ5c0f9wEivRJY1fbIxKjePN9WuS3ZzkOpFZaK95qR1rtlmPVbsL
o33revJZGPu0P4NbTRUf/rh0iaZSYOGgf1ifdTZ/pzkhLIXJLjI8qUFabSVsOiwGEdSlqWs3eZH7
SmVyvv/iODlYcb0TpfSmDm7Usk5ndmoHCpbIQg7OtUXgyK37nHdHtqB+WHsD7/d2Ts4Foaeumh5j
DUCSTD7dJbtRU76H9dTItQ1Em21PVqUSD7NmbVUz25BO8UaAzInG+ddX+5RhY27qgyqJVHDCagsS
DTxY49xJw9ohERUjPMSGsrhksMmNflbLjTVKys6zvR68K/OfVUTcz1jkc3GWLPLzPt1iXtiUdfhp
Q6RntkoD6wQgD8Vt3A5w5fOxQ9S7jlQshPZdcYtHQ7sZ7ckYyFm740qSLKstDTX3FYsYE4EkYuFZ
uvZodwqxb2p67S9N7DrU+hYWsAx+1emNaX6bJ/arXtbrEDhsSZap+9SG/sy7wJjnVTVzc0sf2uRS
cBHQeEfZPHg4SgC2ChaYFXd2rrHV8FGln1ZMdw4sULGECyHMhlnr21+tFnEJ7vlh33vDRu1QSTVr
/FZusfOMC2Ith1UPOJYSAPCv6sR3VzvGH3ZQXmJA0PhUk6x9KPOv0nwvBncFM+1XITpU5MF1YZXF
w5cJsRuSXaS9RLZ6bsvAb3m2Fe13cB+iWbwyfdMtIdfkB3/sLiPNV+8WO5KSIGmOIyxGTnWDNo2I
cULxVQ50h4LAJLJotH4O87/CiOAsX3LksFSfLgkeK4oIVkbabwfMM1FOQ7b5WNJ1FKig2uW+oV5N
4P1qMoXdKdRD49up5IMzuL4VRE+lOR0cw93jEd+p3cnpn6ckRDpAS2G2G9xXK/8zCz6DgxM7XoIG
LCEqF/Pa5HStkdWMzHd58Bpd38TM2mJCjY6UJ9fTeQPwiuTXwnVuIOlmdeeSfqDKFpsusyjhfsCD
ilfLSnbw+TdaN+5tYziQLNp1SnSHquhkw7VvlW8Nelltd1iOaWuzWr+tssPM7laoqH0kbtu82YbO
1iCyqBTZE8UBv3ZEHIeLfT7RKDL/Zr0f1e+JPXKv7i+qpHuo+tWInDvcDRxWRq0xXpS4YZR6MZ1D
GuKiWmyVOkpbXZ91N3idtJtiG14syiP/4JEiN1Yy/BSv3fy0XBhwqBMK4rNLp52t0R5V0B6ncBUk
0eiXmKDmXa5Vz7mr06qxCh67DikvAJxguj9ibtcu9qqmlV7iHOSo74ZKUo2IWkVcMulesxQuf6n8
2oou1457LyuWTGS3HGFc4IxdymFXMm4YFGYzOizWktpvR5wAU35CeD8KU3lMtGkv8bYBmFyHgCRb
NIGyEn4DF18OD6Xd7fEQ6D8lou+gZp82Kw8+FooDQQdw2Ii7HnbHJptOddf8UU6QYVgIZsvH5LSP
JOhhc/BDJzqWFmoPAeeoOkcYW3mdhdg2K2Ej/Df0MA4WSa5gFdLbMBkLnMALSufgLuZDmzcNxdKb
GAOfkMM+ymeFgC+CY9PeIR1/63jbjqnV7AeKAqrkkUQaacgCJa++2Rxrk44kP3wFhtySjDji+nlh
t/DopnhopiKgHwYqLfBbcAali+2avL/KKKHrLURPHAf/cOOKt5ZFfcKhJZT5yTZxZqdY7BT1k4XA
JscGzPS5r7CAsZ3Ey3QbiBV0cXVtRXOC9LnFJb/vesmN4t0ZJCI+gGWnoS9B0cZtNpVQe5mmrWAb
xly4s3Jrptat7zrP1sYrBWKr4For/QpDBRTmsb+nkfuOCZW5F7D68CwyA91tWFndQOfcT9QxnfDw
l0LFIKtta+OYs1csFOMktPZjzJVtIJ8bhs040ffAIXgFdLvFS6gGW4vt3Dz9jvNPpyh7Jiag8oE3
00IXadAk0r74pVeFyac9FJrcS0YyJToylgyNfCmWbx6ejkl2+9n+c5rsXJQjaM8Z4ikhvpTGS7AY
ZZxvMyqw5l57MRxzowcAMwv8eDkMQdH3BJyZQf2Bq0lQth9tWu6iBNpAy6o18Ss5QFygY6R4d1rO
pgYxOgyVXV9QGFp6I5pFziTAomTg4SgwxCq1P8lb20bndBo3AZ+7YbD35XItUVvITQcWTTGw+Cr4
bIGod6RBkQiUF16amzK9WmLZO0PLaEAGz0dzdlGMgyMfyAOQWhKQS5oX01N3oZFG0ukKQu+oUUED
5HAnXAzSkpgrEj16CHhZ+vhaqGwLHZa+r6a0yP8WlwD6fvPl8EB22CuWVRFK+5od3ltRviiDdsna
5XBHVoiHWxVn2wEGt2s7jwV3c4rWwfdxGbZgH95qMH0dyVq7mfeKqfC5Uw/SAXIENj4H74bxHs8M
olD+Y3Vjk7UYZ6AC2pElw4vN8Nv0oFnEObVN3Lb9U9UWh8YMvjWDbzG1ibvY6B+VVH/XJKOSXli+
RIPJVXWL2+ugt6lfd8rDODEVFTlq1rzDkEdAlv8yELmQibYxBB+8xi0c/aLWPLuakTXq4SF2oEyO
+l4JEXOcyEu5RSYATagNKlM0hOCHwD42+NrL0vBZWZAY9uxzPd1ca7fwK7ysTjsfkvknJf07SuoO
Sv0tSCgntdaT8WoovxVCykje1S3eHBzN4ZJCqUkW+TqERxFdcD2jX8lNBXah0Z6UUewmWJyxGd+q
kE5bzPH2ul2IAWWwr/F2Jay9cVpy/p9Fjw0zgrCR5ht6SNa0u+nmx1zsc5VSv47/zBfU4lfl3rVE
2S000AC+PGv+WaWL8VEbP4cCUciAfcC9g7zExCc7iHHX6/KGG/XXhu5bcDIwyrYjX5LiE6wmt3zz
HuUDeEwTc1mytFltB73yJ2dGD2vXupmccIt9xerwLnKxEoNYGUrJAsbaKSxKBJOg7VJsdx5LiqN6
bdXwMqvm9jZ2zC4Wb30bQ/zQihMWrJU7hESKHPd3sKN36jq2pQmfIda7M1GrWzcBdqjHjzngtSC/
yjxklCooX5sfU9CrbPZM864qmM2k0NbzElhx+uAtM7AX8dXMH1wqfFZN2FMLPV27ub7XZXQ2CXLJ
ScMfoB6xT8CnWA1ti7L83aPXEsyd5+xTLkzaOuC3QEQ93Q21eEEmXdVVFnr6EsNZMggueGczdedz
Se9iFFHR0Az1Q9W31VapBc132PFai8yB3jABunmhblXFmUB/4wYTjYeVswe4Ec5e3WQlSI/3psTd
ihC7VKV0lMlQeSPaqPBdYhWJxHEORcIC1jNWUM2z/iEhAL8aSgi3jh6/ZIbKKJ0Xf6Vr+HkKFiXB
J7PGjq4xMVHzYoqJOL2iqmjmY0hOYDlBkC1oIeV/UlgSYeslvpIMd9zuL4k5XNsG7YCLkLZplz5A
bhZGXt+zsa+B0RJBw/V16zqwtEFMj4+NksmvCXlIhMpK2lPIJOqS4BotuuhGC4msMVZ9SQC+PxsA
0eHJN5QC1c8wQIaVnrfTVkj5kCYUJ1GqGO+ZIbGDkpbSYm3csQMsFpsZOsry4eGDvYVqGnq0LGPg
1rCiOZgnNmUwXwNoCdjRoVbVzL6WDk11xhliOmyj55AfvOhYNCuNmm0UQTR/TItdB3UVpbiF51LE
3yHHqBpMHfbI+c920Pb74ROxIlkboKg2kKjwAbDZHLLmR2Gow+z9ixo78ULsgIgzJV1as71l+KJ3
pAxqudhdgeYOMeGJDHpUJZndynlazBvptdI+6dH74DZO+CyQDVfH8rcOQ1yOC2lJ4QqktH21qQvj
g+TGJsoTrnhWWJ8aINNhwQUPbVisqg4eCHgi+qqoZbGGhsbV0fjRQmZvFGZjw+ptxikdmmxokdNw
G9jDS4jNICszTyps/aq2CjzdMvFADOwaAil/bCiSfp0gKo7Z9NzHmb1JeNq3USl2icWRoFKci2H5
krcmybW+oa2CTquVxRXDa3KG4yKkEyxKQzLz2V2o3XekDsxMpu6blmEfhIoGveymdAU8PK+b6MVS
2nnDJpEhIe5II7rVCwYcFzY+ReqWGpD/Z0sxpZb0ARbXa7ztUV24/C3w43ZMfexB2M1kzTc1Bz2B
CG7mtLXt4ij56zvKA5pUdhvtoimWcWmziP8vOJ8tiQha4IsxOI6luCr6LbM1nWYIKlPLJLxXRB30
/CtM+/SQayM/udKGG5XGw1WHUWqdqPJdjTW8slitHEpF8iLrN03T4EZviJ/lifFYQC4HPPA5gnDa
CMPBjBFw6Y4mvE+50ayDyuLqRSplUJp0Q604UG66R22F5YxbXFo3m708W1rHDP06tkbiRcVcbu2x
QiY3h4Nul15UU4XRi4Ih2Iy1IwG0U84vamMU7CeH4jlyTWJjlkVqKYCisDxpwHbPNhUxIVUa+Ncw
52N89nsZC5j4UbKtGtvdVJ08sQ/g6x3jStCqrGZPwEJoMCwEoHrlhNkXcYhP6mnEljJ2XDkmFyKK
fLwJiPPWCsKLBQ+LSBtuZLBWX7aS36eaIqLewNNGKQTrC2try0ASE2J6U+AruBwyFOshSmk6tavW
9DjmFMbbk6AzNQr8MMVENmlsJvjAKKxApIw6IHUxI6ZjWkcpco7xSAHawp2QAvXu1iD9R2KACxE/
DeAVgAuz+VGBVCNwG+C9aCIJS7z8SrBrtdLxXKGs7MRGdKgw1gFccC7FCPitaINnsr3kKaIs9lhT
2BvwFl4yIjM56FSUgmRe5Jj2yjDdq1Xg5KCLiXWl3l/NqZqpdKBMcmIXkkTjTk78UY4xfc2RchuV
5pLrOj6m/pcntkTMxr4kFFKUchJ3aE6gUFKyNNTyclPigiAyNrkTtR+9MLZV4uJzxtfFhlzDrGj+
1PHEeiMdNlVqZjel1KGuLwFQSCsPfRup9LzZIbSTZt/WFjcbFrOe0w42xv6WgVIHBpRrOuVfFAGV
sJPWQzBeadJChhfTpxurBEITlPPICp5cM2RkzDF9pCoGGdsgiFA7V4We2U1gtAXm4eYnqxO5DkIt
RDwf4OpzMZ7puwmatyG1bxqs2gdLMZ7nRO41TIJITNnFdn+z0bT8esZwHiCy5Em9H7vpMEfUFYZl
y/yqZvVedM3dWLD97fReNrHrAxKCN21zOIdxHW1Li1iPqWw7E5cO31Ds593SEDXGlLegHw8GT6+1
pD7L0XrVJ/fGIeysVPrVNil7AU2Ie8mbMhLGiVTkxrGk4rd1ecN3LdfxksWc+r+QaOa0ZDS7kbRm
EptXqqkwPw+vmlVRVrdgotxmyXgS9hSEPsHg22wy8JsueVCVYGi9JERpM8bfR2gUPAhhNhr3WN02
G1qU2lW2ZEyjJW1qEjstl/xptCRRFbvm4SCbmhBSTZe0qklslbPW3QBIOzvLz2Y1HZ0xrX1lujnl
DanXYMm/CoKwHYFYZeBOprjEPE139EtV5/Hogl3kpDxoJGsC0pYc9aVGmNVJGFwYlYLlN4eUj6u8
ObTk0ImDsMHMNwp3rH2zjAOEzGgHgDnDUfI3hJFf60l0YCVHLDX4o81LZytE+7DUSf4Co0HBN90d
jyLPDvoMi+zuWI3lExtbsded/J3yEXGq7PmK2TXdKh2Fxm0UmbDRSk74UXjEJNhB4t6Uec3VMc+f
zCJ0IduMqjeQYA1U2nnTsvyT3FEJjHZb3Oxij/dhuhb0vIs0P/bCmXlsiW7FVfNCtaS4MVQnu5Y1
cFXS1td2HIOpAGSnM8LS3kD/GrDHAJOMH0jD1yYQ6kUqDHYWeNOkfHVzGXlqFFQ+9Rl06xkHOgyh
0fDxqcTzSZ6y4xYOFY/6uVaQwfSBIo5RCZKNcDUUZqkJSACpl0kGnQTWGXrmOYp0v0UJ2poWearO
anfdEDrXGP5Q3+sfNiOhg7UYkdJ+cUOrPLHh+CV9cCIbwBQ1/IT006+CDKvUXDdHy7ZYOac7M/hp
eKVhqewYWlUWTg2mRVHBxw+ylzRSCK3qaovJsnsipUEQvdVML9RcrgZ6d+yWU1KHMXkMbft90MDu
WTGWSKUlUzZZ9qfLV7OrEk4A81vydnuILW7i4ahR3mbKJ5kSEemS8seti0fI7obf266XcjvepDFN
cC7zQNCUFztk4xL2GVJfxyTZsTOw4h4kKYVh8diiSw/xOeLezuRa7GwV91URtCf2ZipHBp0n1SN0
0y6d9Y1RYsbIp4r7qFWdpJayIM/sd6TCt6lM/dimBLUTvOP6gOLOCX7WqiwHZuo01lB0imPZKu8W
MMldNgVn0kTs+k3Npis5ZotukosIw5FUt04biD+gOJiE4Kgf5FEtT+TY3oRGrGXQaKIpleoKgYiB
OJ5o04hTVBm6pDZC00iQ8E5qRwOfWmd4Zh2AYIKYSW1CRxlwMtE8BbQUM8vazimBFYLQfTAzgJXK
+JjoVO4BOnTI/XwSZJrXHNLjBv4kSSleYyiCpbEbZCoYoLRrSEMauyy5QNP2RuhOLO9RbpERN5qF
hsFYK1bKkL6mE+i3ya7JyDcRMoR8KqfgmJj1C+F0yFHsVSnoJD+i93+s0f5oFWofRsU5k+pqvabN
NpPOzx0G8r10uy+DuyrdNPbZyFimUXifeIFVvJfOGPmQDIGuD+6BUyM5p1H8IdtO9+2+GOnUSI9D
Hqe+QeURy5nJPitzp+wg6j10kDswaUzCsymbqzRUUqf9qRVWJs1i4Jra9tslGrqN8JWvDI0zseep
dEKXl1+YHBZcqFrNZ5Gr7oUDkVKWxGm5CUJvI1OIg6WYv6J40B8qvJyNbk+vWZk86fEQnPLyOjRe
rVq8UkaQcGNxYi6Bj9W6pyQsNSwt5O1DxGvUdThh5MJpPkwDHS8gt7JiIAgMO4P6RK7YURBu2+W0
LvIWO7aBJWIU7D76iLmxp+cwHI+NtH9qiY+6TfE4y1InpkSZ00ygjtISRIupwLoYBt9AMrp1pJLc
EbUz4SQhoYPXRBXsxl0KUjfSovbETFjFDtV7YsXdA1AYKI50OjF50D2tRqwX2uwzlgmbowDrVTJX
SDKCx9dwuu/cZNSdchBd7mAAGRT8ajvMK3l6ZkrmgaH/AqYkfQizWX4qjnlO3GFgl0RgVpEgQurI
fuGIE5v/Hxb6L4aF/lE/AOPnf/3z/4aVFP6Wm8/283/8v394KVH4P//zH/UD1/In/Wyqz+//vH6A
f8G/5IX0fzINm6CoY1iOKkDa/ru8kDAsW3PI/1hLJOhfw0LqPzmaYQDncwyHxd1SWCD/rXtAVTX+
LWR4HFM3/5v0IMuiVuE/0IP4I/j32wZNBISP+Ff+x7SQLRQDji7AkDhoL8rINrupWJGox0bc+4oz
A2zKQuBA9v2/7J1JjuVIlmW3UgsoOkhhJ5z+vtW+nxCqambsW2E/yzXVEgq1rzpinp6JDAQQyGmV
TxzwiDALbfiF8u6791x/B1j2lEPkI76Jtw7XiV6ytj860nM23p6MXauBMZdENwLwdPA4gYecj8U1
mu7z5JjIjre0tbapejeRZHFKl5m9mSkRsT4dAzfisLMwOM1UvDro8r3uv+5hvHafdcwM3hPUmcVn
8WYRrp8VoBoWS6PzrZEXacGdHxlpmF/ihVIWIsTZcFT8P3BZZjBF/QEEXnxMHVxtm3LR+qFuXss+
ffgooqeahI6croLternHeGrPmB0D8uM6by/vS3VDqMIjUSlwNyF1WqyIPWIGQXs16nsXpGVAJ5W/
8QErhsZHmV8DTB9RVm9iXu2lD0PTf6v5S0V/i30ePW7FOq/+rPBRMLSG/aGDXlS56kTHF47YVcgy
VBJ46THqGPtGnpAC1k1+VOZ75p/TLN5YLX3iaAAggAfOWOGcBqChNMBh9K7r6edAgMQ27Ic+c09O
rF/yWOWqFW5SyAisRri4s41diJVIIFFOv4+gJ6JRuha/NJd3UcdB6OgoBSiown4tW+QH8S6wuvv4
niOgOeFGR7ATGtD960DxWOa8JsV3AJVQYffx842+QcCwPBTGeNsYx2ShW9H2VzHTiomM0xEXWELE
/Jj4NesfjMbbkgtLzstlMcU2ZNshxH0BUqeWWKPVhgZNvlb8h+wNyacBc2w0nXUzHGb7cQyo/yW8
QD8YknB+dbADlf1ysrW6GV6l9zizMsk5awd3uAa9QYLTXo2CZVD4EPTYZCx8jA3vq+yC1t2x10+P
2reXyidq/yb72XbAXsf9/WLfBjb7GwRp6qHXZn9LTaxMh7sF61yMujayj1ma2xr/q+tkF/oWVw3t
lpVcjnVb/Rjine/vZlIzzksa3lPxk3ANaI9Gt7flB2HXQiYn3tjYHGbS8PaGcjUk3eDBInhPiGk3
C1L66bKt82eZ8dBQ4ppi2jc1bghTWkjFK8u3M3RaOlmJ2vHSjNN2W9rBmrf50UgOLW1VdtujDizb
3ps23DEx3tNaiC/B3nv9Ru3ncLh2eL7lS4pJBZY7AvoUE1shd/GyADttLiX6jHiXUXjDcn0tkpqH
l88rw+UUFGdC6/tcfLbLL1s8Nzl/48yLfmRXlu0aLrgFQThy/nvXYStD+ZRigo9ttcN0AfuUvBN8
KHlWuAGxfDyN3Q9beauoRLtPXiXdss6U70nV7tkMvxpM3sWAJdQ8MXltjek2KT+doLyYzVNPuoqV
X4IPYOHON6jxI81OXf0dL18+d3cRsjMNefSCr9y+JwnxMLQ2nDCacXmkan7eXvUcoiKxmuU24VA7
O+8y02eN/ehq917Z7mor38auOJDtpdDdGQix3M7WFXMBe8KyPVFhvE+KXwMnkW/yLLUnc8q2ZSF2
FEMfs/pL+fY6HvDEO+VmAmjjWnSEDc8j7fYCJpQp7lOTGda+Lbx4NyGULP2yddz85HBcRG2zHxb7
GiofuG+EZtYekxQQlnFuReTBzhkZlRKw4O3ylbLI6/23JWbaQZCXhIZiCiO3XgrYJx1AgnZ5JLYd
RYfr0vL4uABJ2onFCbHE4tZVNuY/aCRcghkk7YDsQVGr02L5VzcYixvH9Z5G6DF7K7Tx9VbzXaup
3bWVUDUugXcsP5wlh1A/exPeBqO9VifDWIMSleINRug3qioZAUPuKFqjatlNXgQL/30aGd9B7J19
N8pPFA+fWRk+I9u3rKuIYXht7h5KF1cxY/ZsPNJzBi1HBSCdGdUJhUEQBqCW19LYOMqetx7EVmbW
ZmcCU7UUunFVEHOr3WzCxIYE6wXJY8arq0kGPh92tw7V4L1Vc87dDwG47OJ3JBTS7SYLU7dKfkWp
GRw42nH59RnX3JK2eWfBRYVrLQoGKufCCa4ANWs5KkhfrYeGMWmqwbANGLl2Ru1hNbkXudFyz94E
RXWKywnhEyXebQsLWTf5peiKDZyasAqepSmvyGZ56U9F0IufYIO9q5p7DM90q7I8T+ga7fbKfe3C
98myGXY7/OxjfueE+PkrtNVDMLU/ZgzhRgxpIb1b5ol4zRwUx27AHgDFAhpd8y2S7n6cna/YoYMr
cHmDtyiNZFxQckd/6k99bf6cLN56TcPBGM43lLPtug7vlE8zsdPu4FrVN7jqf3G4AVmxWnmUCcH4
PB4f8qTxH8jL3AQWh30SECbIu/6WtuaBwApr9HzeJwIRO0dB3zI87Zxk6bftFDwTd2tOuT9/pMP4
haowbWtdXGgN3roeWIR1xZMaMUXoJ6MlIYMzvu7osQ7F82Jm+PMa+RC3b92U8gkIFIeYXR4mkzOZ
xP58oI3h1qWRzEud+LVhwVAIiHTDAgBvSAf5bAy0I0QRn4+gHY++ZZ/i2OzPbC8UeVfxwnwfX9PE
Dw/hkHIAdt8NRcUnwcih+OFA4C7TExWJ8NIsrJvOyzJNeFb19d5W1shj415Nbv5SjwCmbWZrpccC
tn+1HhOy+reERMAAIw4mS6YJ0MDf1NwibOlBAwYhI4cePvr80wwI+JDegSEcs1BNVSLWBj/om9F+
9/QQ0+lxJtSDjaVHnIZZJ2PmEXr4SfQYJH8PRHb0Y5o6RiTEApjFjE0pbhg9RvV6oGr1aGWYzg9f
DWeDXpPCCPTxi/dNUszRZghg7oRF2WppS50h7eAsAhMzmQiuHSmUHuRMGUGaMyhpWFWtOWJAYwTM
9DDY67GwYT6cywsfjgH0r0kMNt8VdMfVRXipk/iJbOH8aqEuWjMFpQz4X0hEegiliJItBm/oMU52
UG+CWzlOVz1HT7MNpiyWbAubm8jk49PxsyG3zEnQOM03ffPYUfVAHDAY/x6QmZQ7PTIPeni2maIj
k3G604O1q0fssfDTPbUmZ4qIp2OnB/GciXzSo3mqh/SKaZ2rTbwvVA4dG66fQxaTTXLK38CUXzPt
R0PzvujxX6ED0MwMpUgrA1oi6NAKZKB+cckEG6JlBIHVtaTpsCqjS+M+KQljJzEGEDohW4JWFq/m
ZFtaz8JiUUW8JxEs6HlZSFgcixr+e2QlAZsC527SMsegBY9CSx9CiyC+lkNYFi1gyD5DRBeyU5oZ
L4eHXuvitcctUWphRaCwEDqSmF0QXVzUlyB1fTwC3O14UnZxRUkM1S7QQBvr0JhCbqQWckIt6UT6
8a1ReSYt9wgt/CQoQFV18bUgRAILylS1rfY5alGsZaNGC0gYgVh7aFGpdW1+c210k5CqOZQoT9RB
noWWohzFZ8iLeYW1E9cyvk6GBy1eLahYPWqWRNWSFY0jqEKX/LfgpaWvTotgpXPXPSUZeYg5JO9Q
oJV5WjRD/6UWFB0NoApsL4S1FmjbioaW4dhT3Wz1BSUNNTJhyIK0J7KvC4WRfptNrkW7EfUurmxn
P1X5A7vsH50W+JgHnmIt+Xm1VVE/NJk3ovpRIJbvalPsCWB8+o6lVr6WDkmCpVh33HdHy4qDFhjZ
EGGpQXIMF+KKZkEYMg/HJ9PyCF1riTJHq0TED/YR8an2t4yJnqm0sOlhDCF66Zvj1kT3NLQAGmsp
NBh/UHGBNKo1UrTSeBqrS2U4L3BZ3b0RccqG5keq9VUttA4ort5v6VWLsAlqbJ5dwSZ0a+TeejOj
12ZauBVawiUFnYLnRNZtfwu89rXWgm+vpV+MYq+1FoMXVGGUHkCJ5BK0XBxq4bhTr9D7yJRoSRnC
mcWc5rBmR27utfBMy7WjhWg1MaC6FW/XRsvUPXr1pIVrtujWfbJ0L0UxlafUScyta5fnpS25strz
neXX1tEochx/FO+acfvL0DL5hF7uaeHc0xJ6jZbe/RbVUddrLbMvZNZ2PLubXkvwxLEEnwNkeUw2
d6EW6h0U+1FL9w0avqfwMWtRP9DyvqnkYXG0NQoiEIpRHu1t5mXQQVS/EBhrSj86VZT4eA0of94Y
u4xclNF0RLBqMzvynjKZuPrfawe9gLD1KgJz3X3CbsLXSwqOXd4AenGBALxN9CrDYKdR6+WGx5aj
yexPLKU92B/eJOm1EABuouUVO9rJsOr6GrqMiiQODkYJazTyhndc2wGCgfs+RExbvJQ+TKKF64Sq
283Qkr0dkh1dhxgEMyj32cCyiHblDmWeeRAIhhjaF7OUCrAF0mwHGDWxWRdZBYJAwYp5VYBPZb90
mwtcqLK6L0B8rDtNWuVwv5gJ5ss0xaHfsdVaNwM+cyu5x1x5lk526/TutJHT3IDXitXG9Jrg4soa
J3Y5PowwNSCzEqX352o7WfVC4Hl0b1jW7WSfsFBvrZ7rFd67oh/wEUOUdTVbVpTY3voEUqXNPu9o
ZkShBJCkOmxrXqDcM82x3iLURifHG/P1PPqfTnhLUvmJYIN7zvhVRTL8laSI1zKL5YPjc9lWaYin
gHxhqjG5pBYPhgbnAsJcj3CjVp0aFA0k5rkrzOjQ4Y9aGb19Q5nZyfcRUy0Ci/Zi8pXOGTKti/mh
wSIwIP7DuapFuMtN+kw88u2DapFShvLTjBwMzq6BOWU4s7iElecXE2FYoB8236DIpp+UfGSnSrc2
efzsQCrS5JQ2BDObcSj2g0d4yuLKnDretZCoxWogRjoHLTCKgD1t7hvdZqH24ZwuDP/yvY/euQC4
mu3bgXKw+LSGy3OQplKTLGmg0uKyRSmVq9up3KF5jCrvx6Jrq6ivmtVs7BTYSNGSvqu94FCklWJ9
MUwbt7c8au8NbqWJJ9jw6XYsArK17suiu7lLEnx9+PxNCrWUbtaqqNjKHKPcQI/oD2bFvNOlJtw9
9hO6mcvMcE6n6iFtUb4rwyNRKl18JAZ7ci+gNqpMXqrOwyCqW79G6r9GasD86TPs4p+8ogG+oE3H
bKV3LZHviDUjzkDGRatnWJ8FAUW/m+4L3ThGtnfSDWRGAWC21q1kPvVkAQkpbQntZxKoc8Q+tdFd
ZrSH3+LfLs54EzU4g8YzClOCU/uTS+kPXqFIeTbdaAoSNnhHEJIBl55lGRNW4LijpO99c3PmzuET
WbX69GTp5jUubXSw2Wj4KGBtNr4tPik6X/e1GYxqs25wm3WXW06pWx+0fOOZgSvfFu8q9d11ziaI
6rX8raoB+tS6Hy6nKC5N1d2gm+Ni3SFHstzWnXKt8ThBGEl797NIBocff/hk6ha6TvfRoZy4nCzV
2aULje43WutAhnJg0WNX60a7WqdedcedoOwOcgNebx3JTnUTHp9Oeol1Ox6LCHwJujGPk/G20h16
hh/A5s2IYlOvZ+mePY7sIwBrLqTkmLcFKu06W6gIT3RDHzkdjkfd2qeshVigYXJ/p+3jJgv2ahro
Cy6seCuAAG+gYGTHhrwn9A6wv7odMG9pRzEpDHRZrTGG8AIKPEQvSgULygUX3TIodN9gVNM82OsO
Qp8yQqb2bp3o5HJI53dkL6xAdHVhSoehCf9MdxqKV3A2NH7ksA/tkh6MGZtUGxNSy+ZyU+TcOVzk
yR7qYPF3k/zfTfJ/N8n/3ST/d5N88P9Ck/z/p3Uwv9GNbFb/xS739p/WyP/1h//c41ryDypgGKMs
j/Hl9+r1rxp57w/JdleY3J8k/6VGLv61yrX+YFtrUTIPMFKav2GR/7nKZYlrisB1LPPPBfBfC+e7
P/td1D/8+/8o++KuSsqOanj+6D9scuFNCvbMdNwHHrB47x96YAYLgHkfQjxpTe+7NWcoNdzE0EOa
O6mRbKj7R6cjP0nfwqbums0cYIUnKENn5dLaSN7T7eJxxWKldW9kJEEypAvLcV7arpEUU/q0weRf
Rojp0QMn71tEjJ2Be3dM+rA1fRByTGxNzCAQDdW5g6yfeMN3N9jaxo9M5Ff1LiFga0XckyD+4Wf8
QJL/jHBK7Bqu7LrghPbQ+zBKEABpE2Ed96XaG4cWx20AVb2eQ+S+ed5ZS4uISc7XJ1YZRvfe0ou9
M/ZUrI4upaH1g0cmgM1GYxJ7FZscLxKhnJ+MZjibQPusLTcMuC2KteiYpwJ3Aq7ipR8WEOZN5wa/
BoB+SU/qcRYRSTT4i0qmmi7FPtnGbGyhZmL/h6UJ6MsEjVeaXYnX0WbcD/19vcx3sef0JxV1MEM6
rLsjKauea3nnlxpVAiemUuQtXE9XRzvcS2k8FPK1wB4LKx/ePFZoh5V4NVesLcNDX/bdYRp9dFl2
y/FgHsccM1ARQL6HCg6XEVP6lC2nejFbAMDme9ozTmRG9Mqv4AbnoXec8IgHXYHtNVjgFYC8jy3s
v0KSefGceId9CIWYKyzdKF+Fb+MMMxOkBm+4DLHFyo9LPLYFe+UX3ncTeT8B+r+VYGMUmZ0+hNaZ
xisZJ7puNXAug1Vh+zVDbsR6TzAbTyqaJtKKVMzNgwwY6+VaFvNuzIotvC8KeeyYb0A813rDkpU0
HNIEsbXDhk2wpKoyJRLPvJ+7cYlK4tbrobApdPaCyxwtVIza4TfT9AnmIopsio23dOwtswJVBibp
fbvBH1gwvMTitRI+7LxBPfQVVvORrVWJGztKTLD5sxuysGjuQbzIVZZnB/wIxWVyo5eGzhICRGd3
ZOcW0mRykr3nbUSnAH8DdkxU4G9D0R8nsDt7j9LN/dBVD2FRyuvvfyzmWeFOhNfMj2SYMKjlw0Bc
pA4fpJFRb5EayZbc05vU4CUzfSnazzBnY8BQ6OFjiAgyjWN2XWIzOZQ+HaDUEvDsBtXOBcDo9iWN
35+TxLQQDjnQDVauuxo4VJw45b7CYFw46LkEVm9ZPT7nExEL3BjhfqohdRpUL7jxga1xTfEoZJMc
Ik7czBeXNSjE7nWSTcO+bTAMExS4QpdAEhxYWQ91eSeCqdz0hfcxm/NZOSFMguYNuDqTtl8RkuoM
uJoY/2bpHRqJV96Fx0xkPCvWbgkoxbfAFzgL8ik9oSwK/QBT/vwtVdMQfceC4t05PXFnIzeV7vLp
WVlXTzZ/vHOcXy2Mcktdx7SVlzioH61BfBkpPVKC9uq1nWLezmvGbZ7x+pT44r21aB4Mi+IsFXIw
yZtXZyDyIKrmKSHTuCsaZt7BU/WtbZwID0RofwRGLBo3/YZI04I0myw1/cLsEspI0wsopojn/t7s
XfpW/LeBTRlyCqoIJPNbbP2sZBX5KZkzEM9WQxVLyGam6F4IDDpr5lossNUdiuvGQSDDyHHkt5dc
4t4tb5SO1rqozalPvkmQZs98OqfrhUSqIZ9S42yEQr5DxDIdPi8coj8H0Z2cMPL2aUWnhjmlz5J6
TGMY2P2VxJgMfJgbWtJABoRkAyuC+I0292dsTqrYg1xYeWSTcqp66sS4SWx8jOQeolXbCuNcQkzc
1kNWnjoQgqtcLoQvZ11JrSaNBirgU010lAyHJbf6E9/i22L03zVueV4Mu7kK4gPbHGypvGfM7p6a
3vZsX0cRMhx798o0i/XYYAhSFC9VCvUpdznUI29Mt1bS38V8OfvEiR8t0bdo6O5RWnKT6+hvTw3m
HFJRiu/1xq1nRbMVwMYKNAWZh7VVNs/lxK4rDUjQoryFnvPTbZ9Abl1cIjZlAEnf+ABdrH3TOOyD
ICsuVDzcLwbJzjqG1OEDvQxdkP12U98FoVGs696Bg8/nJTF7SSybovfI5FkTnjPeq/DEBsq5BOgU
bdedpAUV0LGR8WhWO1f66Zyi4q0lI0iKOD/NTRMfU+T0CQc/hEk02kHwWNAfLAFyrpZZQJuxwqtt
sCOZ1UhaW4WUymClb5d4i616Jwf3M0Pw3ZoSXtyo4ieXmLtt4PQZR8pkiwkjUlSEcF+sh9Ydr82Q
uagdvOkTtCTEzeah5nShkDh4JA0AbDdLLm3Q38kZpZboJYJstnPp5HKX8Q5PeAExjFtDqvqYOEDn
0sPAbskdOerxpkWriOoKP6cknuwXvA47pHLds++NTty6rr2bsyw+h00crxpnBMY7mQdpUoUTVS0f
jDA6YEKPOFQlDbpqqqC8ixiQhHHrh1AEl2A+lSWvTmDwK/j31TqYeoJgIZQqoxh4fQCjC21+kpzo
4kr+jGRm/jo37KpqCrfpapYrZwavliV+suszRbitGi/9mB7smii4qkbsW6h8hmVhUaFDZe2a+ZVX
whMBpgieEFaj9kZWOOmScacGTEJGwkvRLKx0LUjUHNKgogxE32x0vxuLw+e0sDV6eEj4u1iOiRSe
shdCJ60J4K64P4LcLZILhTCfMZ8sGGbxvZcBmaGY1+MLtPbdSJxR5QRvehGsbHb2px43QxBW7nZO
pqdE3KjcOae58WOytilJlVPdsazl0G+2puceCTXQCQB9sq6GrVE34X7soMp5CTUV8zd51HuxuF/2
JGPALuWjaodcHyIfvTEcwyomgRybt5SB1fip2VcQnQwpckcxs28lJbKbeFA5X4ngYOKa5Q4EtflY
8wya336irxfOYOPCLrfAaHFo95JFspMeZNA356J1H6OB+ovJBH5kpLgNa4DTssYMM1XRLpThuS5x
dmELxotfDZD8DaqH29pbdg64OxuP8ta2i/GpiTv2g0n+1ngsIGI7/Fr8IbhG8sUpB/d+GVDYOsKu
vGNtKDS+uDpcmomEZGth8UfjsL2LgZBxNfVbduXljWPADKLZ+dJ2BNjM1H7zBylPRV34174v73Er
b5RtmPf0RAwDIEhZsVcWfvYIvrY4eF1EAbXCJYYQbV3SCVxXPI8H8ElUj1s1iQFVXWh3PuWTPz7j
Vr4J+gK9VA0+vbnTuBdu+wDPkf3SDLasY+Obiv7SZTgCI2kKQjUWGq5M3/lZMgv4VrdJ8pD+Dmw9
tcq8nU/CzSarSR8gZVhZcTX6X7RG8YhTYUOmyHmbU7ZKLXuQzdjgny74Byuj6DKxYjwld5YoxpOs
HNyBPTb6dGrJLLCKjAzzWmUYv+2sLrbKSfmwNdGdkfkJl6nmyass+4xOunemYh/0s3+TF9FdkXOk
OxBXNhDzw00D77iPUmq4YG+0zUedfphN565rtjjBEkgEZfE1V+6Xg05LSxlozTHW6HqXLhrH+pjc
7EGV1LEUZf/ceqC9EHEpKYYmmEO4C11i1+xn4AwGn1KGPLnixsuyb4LQL0bo7YYq/ZgdslSTkLdj
SB9SNIHomcvSRgPH+KhYHM+CB94atr1d9k85xSBp1TXbrCfmOaulf54chVWzmo9seq9OYJKs7ivC
vuXiUXMUPFsTq8/MIuUYwn3fiRCIpK2tr5G3ZixZjf7QYBCEb6YqXQkPWGkgPU4Gmt142g/7PPCB
oKmUCJPbjps//xdS76CjB2swz8Rw8ZAnxUsj23MdkE+G4FJto8zhQO8iZ0f9WN0mGB/z8KNI4svS
1A7r8eCb3Pi5AhwmzP596mOitMAmGrO3tmPmfXFSPrJuA1LTML4RwhRgRAlRbXzjPjBOyu7ybR7i
IS5zhkyvYv/tJRYM8hxouRqGYxGG7pnkDaGTxDkRk2UPLDvKNEiQLEUE1rLl/RDhvnEV3l8rvw2S
8r0wOQCGGX+mNscto8QMYPB2F/Ao6W4Lm0wemqymX65M94GZfmRTSuGUhUetc4cffo1J04OuQrdA
scfhG64GUIZTARC7KIV9bmA7FKnJt5RjbIHLnFS//DwM8OeGy94fs5cGEOFYtOz0y4gNVppuEz4U
BNHCFW+6/uh1d5grCARxwyi8Kt+SmfVo0gQxI/jFG4F1GC0JTJtsM78wlj68crwMnlCmxyjRfibk
9pUq7/KYC/7cOrdmKV6Hlhx803DG4w8nsaIIjxDx3LaK1EDgl9UuIXS/ITZFmm60KiyM2TohWcL7
xIWXQaAM1lb1ZIRgm2Iu9SsRWZypUvPJYutHnlfPDfuIEgPQuRd4k1kp8lso1KcxTGdvYq/pONN7
XmYACZzszXOa9ugoag4TEDdGu/d7RVofKGnL/uogXBZns38g2/5kCXWJJC5EMUfX3jU07aH8UbcR
N0VfvttF8FllLqdOfWvK9KmPIQpmRlPCsmVyhv6mbBjII9hET+bVPnU3KSfEmo8GdxkLyk3iZ+Nu
8FowDiyFKqKJ+78TEf+dRAQ9I/9CRfs///a//9eP5Z/HIfjT/x6HMP/wPIxqUto+697fuYc/61MQ
2EzpmabpODwZTH5kEf6S0cQf5CdsSSGqDGyXPMV/JCJcwhJ40ulJxL5ATbMb/Hf6UyzbJFzxXxIR
wgwImAZoeb7LX+vqxMT35wPFgshu1v/MEhnXVTh5WJx4BDk6TkhnxxFugA5FYn7OMMuEIAN1YVhk
zfiZauoIWM8fq05IYr/zTclruWsxX4TysWnSrz5NrV1tIbKIAVw82SfHI8eI731JOBrdClowlC+5
Uxmru6kzH3yg6K5/a4riI1Ijyc3FfAjoRCsINkDHxnYLzpvONFl5LwnnDPwmWF/jL0wG6xqj7zxB
yx+GL6MpgJQ01bYz4ucopGa26ZjSopZizwIWnXG7TNznPZrc4Ad8TyyPtxEdb0qXvS0JlQYlZrxB
F8GZNR7rlm64ikDXvrQfI10aF+r6ODtUDxhAEixHIJp1xRxnJy4XWudyRf2cRYDvMdOVdJ0upwtH
905qM4qRjw9JTT+pLrIzf1fajc1t38C8cpf0huEtpB8ve2vb9g5sBebYAutXlElsRF7LcZEpImGU
YFlcmHoa9Qpdrdfqkr0+5q5B6V5GZvRUA4GDHpjANgsi5u9JBNkxn8q7+Hd1X0OJHzMiHDz17egM
P+3TPyfDuwMECX41nreN1TtbLtFr+DTpbtE1gSF9gaYuDoRHiXvQpEzQlzg54wS3b11R6GB3HNC9
qvbogP4m14WERacbByWVUrEgA0N/G9WFHnyvtaPrDGflH3IB6q4cyEnUBZfkgPcHCQPcunEIr9I1
ajob456zewZNgE105Ps4lab3iA3SI56uh5LGhsWaK9ATIRf+Bp9e0+A386fn2ukhXPHKrHVdI7t8
HjwaHC2aHDnemZN6yh1NE+6EO4A/EjQ/Cl0BCZpYrMas30tdD7mYFEXW0bdRh7jh8WsNPrC/tKvq
TYH56hQLggHlQuFJKOyN58GWgdfSxX67r9GuiGNQVElK81Lp6srC+NWaVFnC4HBQlRTdJBFIQepV
J8AtK18alyBIYK4V7hlFEMzpWL1XIt23HjCfsJ35orjYawi+IcfXzi5+io4G5oLoQ0fuDwWY16oL
FgkPVUPpiixXcVcsO68TMy0AT+Dz4G0A7wOlwFw7pu8iFC9FQ72OFKfKagxCmtRXIo6KlW+DQ7Rp
zFhGE5igjxqSC+NeLskE7c2HDzTm8Jfmuz4IHhY7Ruat+EkOrpJ4b59lPdo8HlW1Q9bSNRXJOUwq
fkgBMNwIwuida9sjg0J8LwYGQESzXYtEO7dwjyQ+XsHrfWXm7oPvz3If8jGzuqwEYyJwTbdpg9Fn
+Vl5EZa28BlcSnozpgR/2qTFVpfxSzdzQExiKZ3D3ASwMyNjPwc5rLwaZkjvSszZulGE628+ezBH
TToGQpvog5eX1aY34YvgQEa/6/iXdm87kGsW1fsEKFDi8qYGa25PoKicdhOG0H8jaAmXRd2O+PRv
rbl+Gxeon4TDV0k/S6K0IbHlADp3wnDEDmRZj/jP8P3jnxMjOEY+6bETww02oMP5hFJXgDwIOv+k
SfZxcfgkUOoMythJ26c5dDgxaW/I6ZybpwqBPhMIFeZt4XOHw5Vm7CuYwm2z3GYphrecKoEqom9G
c8SGtrm2DrK46xJvCrLR4Zx/KBqF7G1yBx3G7obUPx1GY7ELreqng8d+FeSKv8PxYXOpen6ZSuDy
wyJ5BKBNqDIdL6oV8dnXrNMq7U82ld9l02HcmJuWpwdYsA5hCwswrGlkzt4UNnA3gtK7pY+4N4Uc
h6W3c5GVQbxDk2nov9EsgJTs1GpSOJgwoHDhaxMSTdBT6WF4cLrxaNeNu+tomV5JiOJlhH3McOFE
50b67Tu6nIcOutwlq9C4DyLSEb/6AFerJoRlFVsulWiOZsBO4Jk9Bk9xFz44dv7Vmdm9UWO2z+Pu
oHzOpLjl0K2Hct7l9pa4CcOIchoUewNad2gLwuvc/8kgjqs0RbXpPKvcGnTWQwyk6bzPIICPeHHG
kntp1Fak+2RyjCX/URtMyZqvBBJJQRfiWFbrrLGIxjQpxyvYIDXxGvBJik/Gq7KhzUWA+E2eq/U4
LdF+oCGlopBwPXhIeYsHky4rmY+6MsduUz7hAsRaNQYROBjnMShw6OUsAXLRq/WcBgdUhOhANTNT
hy0gVw+g/isTtnE2vCp87qdZgkCYK8DYCLcefDuXR30zGPUmE7AizVpLuQQt+bj376q3R7hqc3Ui
SrFh0WBvU6sqeCnyzsp5a7Q2+5Qa/kac32eR5NfmjaexKd+xiDqU2atrOnu4XXsu2K48J83y3bmM
53HH+zmlyAAqU3mpKFqaqBQIFVeZss4BefPlwYwwCAuO8XwyXOe+Ngr7ODOdbbscs3j6ywkEHJgo
vFPQScBHw2BizG9wILpf6MzR3sKRue0iNg0seRK9dvj0NcHNraFpMZnGuYC4T2/9xpgUaGT7LM2i
O8CEOsvELjZ0wVKITrKenZ+9lW2E7El0UCLLwTIOmlXpSKJBBsVxFnsvvHEveeXgCcuaeVtTSVGh
5G0sBITOG994PxQX+L3HbDIwKLrZLW1dCS9WDJ7tEp3KRVJTPtLSpfCp9fSGcQ7192MIVDag/po7
6proSUCQMbNpPp0h0anBsveTSq5z1TuMhQvEYct6y8g3HbOMuhuRpOnJYJRJAo8qLj+2D4OfojMa
ya+QdNYao25cHcP0e5mdia1m3GzdOftyWz29xPhph6wDUavAhbcxNc29OwM/KkhsWHhTo+TUxLBP
VY27m1w8N+iLMWc/xRQO+6hddBcfC7GpQb5l+cgB6vWcu4NueYgShSQQINx44FeTdTVSy6dINFEv
z9miYiJ0o7GGj83Yxa/EM6G4GmjQdtxkJ8AZdDbZrnmJB+oNppo8pOO5ryXVPCRO1KnKckJqUb2r
++YXSMiTESGkZb13E0fznUde6YKgBuCDehL0q865uupGtvRPJXoVCiiDD/MCGRVtpOLQpdRHNM1h
kTFfjuA1VPMiyyEIAIz3wDaHp45t8ro05FdRixtYbTub4rF84YErUuMH9WWsXAdoPY5HTZRQvLXq
rchIsFZ09GYym9aG3ixGgBfHjt32WEO5RbJcRR0m94ESL/D/n2zcn8vw/3J3ZjuSK1l2/SKWOBhp
JKAnd/rsER7zkC9ERg6cR+P83j8h/Y70X1qWuq1WNVQotR4FFBK4qJwiw2m0s8/eawcfZbt8BE5J
aNNBsBM2+LKZhdkhY2DvMs0t0FoSIV64DwTgaJeq+vtAJ1NmAQZ4NJAONbKrmNEh5ik79DlSpiDT
up1IDyCnAxsHKWS0NIMmi1/tDWnpj5B8JJXGutqduRL6kHQqEwqc0Do5QZbNqkmM2Xj2svZBVztu
y8JjBZurQzzAz7NaZKyxnMNUxv12DJZ3zAAFJukXd8l+0PNKSLNuYGyPLVmNsiB9U5kLnlnrOW9L
95yuwKW8/JRlnBeGpwCDkQ4aBSs7DnKaWHrQ9x0FSCDmZmp98GdXZEtnWsTtl0Ji8DRWCmOWWMOw
CkpwdWpnXJcTB18H0qfuT4M3XOH+sRSLuVE3Ups1U7K7pf3DndZfQ04zsC8ch56VYQaLrE7R0AOY
G9gCp3VGZLT9UWQ1AFvYUmCUsh2NwbeI2DUMQ5WEaQV1khZgCZGhvMiuc0N/4PuS0A/l4C8PhGNf
7dq8s4XBPqLA3DrifmX5HkrpUEE4P1LBTBEAEwnpyaANfTcrw6EnzanmDgO3k9n7oJn2XuFe6UWD
fdlMDxxN9JVnB1NwO55zQP6Q2r/UUnyNceHwBkm/kCvvLSyqO8jhsT04iN1GvU2RfSKbWuU0J/I3
zdrgT3GQmL47GejILm3fl5zeEo7hjWgJU9CXjuDtca0NxpwLVkwzg1dtPf5rl1uNA5SY36j1eK0N
5b29eq+Jk/7OdZgndTLE2dtgOzkxxvw3d4OPpudnR3I+dan/Mfl0Ijed+4p0FvaTzMPIhTEuwJ1x
nWkPjdEKdkEAKc1BbmWELVhKcHeWbYZjjT+1ke3L2BrentJr6B1xerUqHgePv6irloHgefbNMMrq
GNjJe1+O41ZQeXwaqU5wvEjsueCdRJY99iP+jqJMrW0cZ0+OS5mehUHlYDvLs5Ozx4pkRR4sSr/Z
Hpf9nMUk5RgO733Ic303GrugT14GDv8Vlg/RPnM4rCb5dkzMXN0M/AEz+DNF4oqEPZWM/lLd6Krc
AzJgObzyaUX048jWn6t2Ij+Rk880bLRl4lYFo12Af9hK52POuUg0LJ7uWR9KA3IhWWtmCAcDhAvr
dI2OI6S4TeW517JsJbJd/Jm4SxkK+TX44kpcMNs4jcnlRY8+7Et8qHrVTsykLtrqfo4/DF+Qq5Cq
3aV5ne4SxS2iIP8ZDNbRZaG3FXKgTZIeZs4yRFbgNSygBfRvGTx7E8M4ZEdyUmII2WMQzjLnN2Nm
DQacLN1smfQbiCi+Qgpcgo0EYtigom8VucFNLLytny02qLq3Ig2i/VZay09kUZrla4N/+tS4+Yn5
1mJtopWgNM6NxSZVTezu/XFZD2W2zDcqQrfM+dbeTaFFtkP0OS6g69qMhH5ts9JFncy5G4tPPyLM
2CcD1Raji9CR/26X8iFZCF0TNDTwnFQ8FG6xQ2UIdvXMP+1cxt1l9IVxYCwj+V8qmJ5B9JHPkF8D
bV/qTSJ4fLNicowYuWkIQV9nl89NhWgam3OfdR8MHQgvrY42Nh9Rvjyu2TQjnaz5rumZilIfaoUv
0XL6eHzOxv49tct3FhtcHxb2YMlQG1scD4qSWvjNMuQyNSWE28TQUhgomedG+E/Q/dOtk/+MIxZj
VjlxkZP2N8V4HvTSYhpg7TRjC8FNNVwKbF7cTqkTjXJKPQ39QSo8UPOwNxqXhlGTtequXIwwYWHd
G88B62tJfkRvs0u91zZZcHssunO98V4Bplq9VETp1f2st+I96/Fc78mVzT2VxbmpN+jMWM+x3qkj
5z6gqFPmk9PYNU0ES/y8BycKVrHTW3nhPcYDL4D11umdPSmSx54lPsQejOhs9RNtW2LNv7Dun1j7
L3r/bwxHLcdtepjpLI7xCKC7cMvHNaC0f6DWToJSewpGx6BurRmh22Q8tAWkROERFS1SQ27jllvi
mNvgGxpyKmbe3kjLJHuFjSHSfoaYpDlgLjwOErMD6dTXVLsfHO2DGDBEBBgjCLO3d2Z1irRjIjUu
kf9Sax+FX6oe8wmhSe2xwNXXbzpsF4nTTAfHZHZ581ZCofkADdz52SRjfCf1Z6oaAWhU92NkRvtO
9zylrHMWhbl2dvpux82KbyUwgyYNXr1hiQ842Z6RUmh2hZlM223anpSS0HhLykLVCs05KUmq5TE8
vL5afgUjEetZ3hMZnB+CuUWH4O16tmtyM02jvOsaReSA5m3WVd1j4jKTg4sESr3hdnUpSzsmWw0E
YSgWDpixOcz+chfX5o+1d45OWlo7BfoUlu2KgjMEN7WyBFMR9Uf+V03GuEuIjASZQe2efl3STl/E
6D7sBogeQ0sYMsfcOS6o6rzodxGI6i6283PFFDEErPMEuFaUFUde7dE79dHwQGnoS0D3FTcOtKlI
Q+AHDtVooDyDoF8UNgvmPqhQ5L4o1X40JucsjIlpa25/9t54TxF2RSLmyWLDC6pzPPEq1VnHejus
CdEYuSbM0Bw13kD9Xw2VEvTF9BioPScnqMe1rd/NvDa37dpUoeTPHn2izLVQz7R4Y2KIKaEHvPkZ
zKZ5xDGJnNEMBz4+CaNGLbcGvdW5Mr5PXQITCiMMrQACn4WMHj0BOZDnmbU2XPde+O5OLW0SFpKF
FrqfBNhH4jq0ckB/QTA+Wa14MoRrhQDif2TIWFt+erHLXbV1S+/ZNfFmxbzpjAkirDJ+I0ZMyBuk
UZr1oxpgdcrSmXb+1st5YGRlXPOmusXFYIZrP3BRuMTZQlmcFfv628BFagGN9R/fkLzUJf/7z/8J
ctKPukFviJP+j4313/7rH1qR/+4XYX7V//0Xfunv/mP3p/T9cfjVLU+/1FD8zz/gr5/5f/t//gV0
+qfV8X9oUHhp/9nu478U/+1f1P9598Gv/stCHPwt8CQrCmQOXyB7/isJSq8+BE4LP3Cx4rieh7n3
X1cf1t8stiS2aQvX8Vhy8Iv+zUHswAWGE8VMLGzL9/9Dqw9oT/9+9eF4dmAhLv3544Rr//3qA77c
4BOBtrat7RXEzHFwuVzNRleoLaw7uqXRmIEC1Y/FdJELFAUvvSGE0GW2ftTJJ1COkxi5idsm5rKK
j+VWCeeOyy7mqAViCzQ1w4W0YzgyhkeCsUBCaw9MJO6+yfHawp1viGyzUCip4prnu6T+NFmaboUP
Mn6J2w+7zcjCDem+ho5K5J03zsCWeBI1WJZtmkBOyeaf/C2uRSpvGtA/zQrG8PDa9jG9a90uTwMc
aZUBijFCbheUqa/x9Ck7AH6Gd1wqST1uh0gbASXIpfnQBbcxIXbXp+otoSNjEzxXyfSVA1PZNx9r
xgK76eEeyMa7t4vkAx9Cw/2ms3aD+Bhn/j0jOT2svfFgUOsbFhihwvYeltFFzu7RN4Jhl1occ33A
JI6a/pPB26CV4iN2OwxE7bxPuHPuV2chmBfELO1tmo0lIG7LdL6vlfM4FUIc8IHuANc4m1jF+9qF
A+Q0Hu/xlaLSwH3OC2uPiv41uevdmsnnwauA2qSfa5pGp1QMd2qGx205TH1ukDboQ9hmalWQdHMe
rDZ9ItP5ZfZOE/o98Kaogl6RJuJQlB1zfFbgGQvUo93SKUYrMZBu8eQqme9HE6t2HDffi3CadI8w
jAVqARD/4MrspiGh7D0d3sulOgmaZAsqY1UAhKZW/s3z2cy7UYEmVYqTOXfEXE2t9va4bVbL3HaT
ty9tbjN+TCecu7Lc8OQ0nn0lzU1hzb8IcL8vKYicMYY6lHSIjoJjNLOZYWjC2Q5LcsFMjnmh4jvg
TUMROrn+3PviMXGK+DLQDMYeC0EmQF4rIoLj1MKYHhm61ILER8XrDUK53BAn44orCdXm2vRD/4Ll
28+5yH5Y8rddYPcm2K8204rnbq2Ffc9seubTWEhz7+T8Y5oFgx9DKGV40gmHybn1AKHLBDr8ZNPn
NZjeZz14+VVPJWE6gsfg6gZnUTTbyU+ANazYCFDkNvUkjkhgcEVm2sXkbJxsCSonr++MjKhm2nGP
dEpeCS7yBEDtm3KpVywhtW6kjDNgqA/J4O14mZVgW3ltkOu9uYnxqaZpT3CYKtVvXAWS/YgBYttg
wsFyKJjz+ijUhWkON8Zw5p7ZLTCU6I8Pl7gXoZVZL2Puz9+rJdvVVnaay/lonlmkJmd/dbgU5fOn
UAltD5I1RSl/dxRab+Zh5T0fOOk2Lg+JQv5uOBIJTDqXuKYbDjkGc0OJIYxfD9IzkGBzCCNDuN/Y
rXOCJfmAXTQiy4DVEWUFMGzNPUf53MRbOmFXUb54PVVcKSUH4VrTP2dl/E5OBuvDSKZNXDtcz3wc
jvP4WWuoCQJBkqWaGko3E/2/d2Pg7/JksljaiOFo1B2EXXloHO4gvUcJfZ+R9mXP5B5EvF6NdmDI
hpHKDxySWVN9Y7D54XPp3GBow01oLXtjYQEtCtR6MdVPLBW+2XNFQ4ldpluPiMPGajGr2Mt5HLET
+VW8D3KqXoYpF9eUKGrp+c+4P+n8ngxKYNKKQheTjmftDWvrgV4PptnGe8IO7aEzMYWWaXMwZuKv
EQ4P2LD2sfLKd5yUDQyHxMU6Ro0McxT6YwYSkCHjgD71G5d/FWZWc+cJpPlJtcE2Zu2FfgciubFB
d9JmB/6BA6AdKcdkZ7J5MagyPTGwuFthPSKwAQhZ1/V1oIdmcHteAza8+5UGwJl+pz1RZLn1qYbJ
gJESKvaADGlJcb4VAiE3xjIc5kn7WsQKsDilcU5p7mza3LZDvzobitnxdY/IUrOqb5BuABbOBmaq
Qfz2JMySMvnjr+JLF3WOH6njmE5NCRJ+/a0WPLeQp4GDt9UF8CzSpG2sW4ciNsPG+FMisECny9Fe
GcIBWmfschbYQevRy3gVgO/sQ2xodSga/t1pa6VFYoBxtfAwKsquQlaRiZefV7vYw5dDtpKSeogE
uj2/9GUZeYwry9r3cztTaNrd+Sp4KgsufV5TUoSVvQQOTL2yywnco7+5RuQcLFmSCTl6wnq1Ylxp
VtqPO+XcY59ObuagINDLAisAB4dX5NhnpXLOK72/8SAYp1O27apKaEzNCRasDS+D0aXLFpdc7vvP
A60KVEySPG5HNqBxTeMj691jtGCRaBsVE0KgRInzjAQ3XyEttSthoEZK4zw2bP59DM/2rCw0nSLd
UVLIHDICl1PcDgw9IEUP+RVywkjoYD9CnARA0X1WlJKEwk+/KwVvQ2RLtm0E7XuLBFmtLDaLgG1E
9WDiIsEHas2HxV6Okd3te5pF8auSG+hNe4/LI1Q2GhrnP8VFJXeWxkdL9GcOh64Gvm6qZ8r65DYy
Td7j1CCrjBUDNwZi1r481WPy3atVHXYWt4rWyi52O3GYGv3e7UBdxJxte3oZ7tOamUJ1KidksUBL
EraxzbGz2kYPKsd22z02vlqBCOGhDy5qQIuDAbUXBk+uWnnNFFOP9GeMT5A9eO0ZWAFWZVEmhGSQ
Gs5pRnUjNYEyDX9M4HYn0LGU5rUp1odpxAFhNejY6jJzi6CoGOcwlBsvEdmLdILnQAzTCWsq7wYS
WAgl9nypmiraqiDjwfKD38rKTwobwjnRrgI9Njh6gLD1KJHooUJeTD1iUAho4r6vWLQyfkjmkIBs
D0MJPb/UCq0ffFlMIHpwSZlgaj3KxFhigjT/3ifiWYGWTBd6CqsR9J5vtj9A0lhhU9lPieyfmqoL
sJdGYzj6zzrhxB+z7fVQNejxymDOWvTAJf+MXsxglR7G0HkZxPSAVjCpxWt6mvXoRjgCYY9prv0z
1ukBTzLpAZjCu6yHP47D50mPgz5zYacHREuPijhp3kVFo9Me7830MCZpfMKi2ebJsctJ56x66Bz1
+GkwhxZ6IE2YTG09ovrGU52j2VIkdb8yw7p6mM0Mit7b2X5MY7iZvblyI80JTAV6DO75swM9GK9e
xVdhrStu+eh5NtRDGbsnWCMgJkyCI6MesWtmbaWHboPpu2AK5+wgfKQH85LbhzMygTcJSiiYJA2D
eI/0OA90EWQaE/7ApE+ciZF//VFpCQCjR9hrUaAzDBp7eD6BNv2gw/euQz8YtZAQaUkBiGF8D9/g
oisUkBywi2By1DLEgB5hoktwHnjQLJAqfC1aJH5pExaLpofIcu+JdJyTcfyVaakj1qJHp+WPVAsh
ENJs3lOII0Bsly38aQQT5aNudvGhcL3X0usRVfAwWx5VoKsWXJYOeajjRcV3AU4cTR5JjW0FlabV
co34mePqwSiOsvWQFetEZ0BKrZ5O2Iw6a1M3J0dnbxQRSTO4OS5m8j4gfTj47VtnCDRIndyRRHjY
lSw41XHzR3N+o3e4PHTpaN9U/2G6LDsQ6R8LrtFMH/DvNXBMp4WUzg2NLOaomD2vOlEU0ZkbSvvc
5WnD0wMtpYU5uB/S+iWu0QvnbH03J6ToaM0vI/oWi37zszPwpiXdkoRdrUlyNAPBPRXUUsv1yxLV
M7qEf12HTt0h70fWbzretiuBqWokOcXZzc5Bp6lKYlUdexDVtpBifiw6dWXp/JWjk1jen0xWpdNZ
iw5aTba/Sz0Wed7oHut47jdJG8Ffx6q0dDrMFrwr0DInPNzYu51vkae4HHTFQzPRM7TqhWRTr3eG
w4eZjx6NloTKhNbg1+k6++t3vE0Ffm3yZy5BtIhA2kQwbdUJtXzmaJOx8+rKgBc/KbaKOFv8J9dG
wG3WSbdAZ94mnX6DXSR1Gg7u5NjCUkFNzjk08NPq5NxIhG7QWTrgRkTiKAMLTkX3vSBwl9vD0U2s
D0cn8fyJC+BU+E9NhjS4DkQ0crCgnAtE10zzwlrDv/vzAwvGJ6nzfotO/mHxPoFPkrvex31Rru29
iRuSdwd7VNa68DqtCz5DsoSECh2dLsyIGUJaQ5MmeNjoBKKRYEMoZ6iFrvfS65QiYNGnRucWU/u9
1DlGQaCxJQe2XwuGnEanHQWxx0nnHwuCkAaByFknI22dkRwIS868D7au7bPhw9WOtTsF70t4t2zu
JFHLTGcurTGjV9N+HXQa0yAZchhZo9JXuZ87iYAFRxZ0MVkXneYciXXmOWAoAbkq4+bI5oDsp8Qg
wDyOKDyxIyZ8BPl8FxvZx1I5vzzio8CvKcEmNDLoZClIniuCvQ9j1uSbTPw0I4Zaou1jGtGdxLwp
Yp1V5awtoduuO3rOJxrjFSc7ydaJiCvt9e9jDjCJPMFnUUPBLVy5cL7iz2xk5h2EL8kbdF/kO8yT
B+cSMxcKHQaFEuqVztk6KNdj43GH0hncCkW09d4DorngLIXe/57FoMKW9NVGSXK8qU70jtNxrnEd
56D/GR2m4VyY04PXOvKQEQiudTI4N8kIO82h1Jlh2Ds5c+iDp9PEoKs6hDna0trGICJM5piF72di
eL9tnUau2uTbbPLs2rrNAD7S1tX7gZZyJbhSE/7n9RfOVA4ygs7cFSCX6eyzcqunqnFeHJ2KXniL
HjiKH4yVdQDlbyWM3tTvlv3QMRk167Y2K4sJ5t5IUeqdOjjFU3Xz4q65LAQEN5UzPhojrY29wa4x
/rX49iWbYU0jh36REHpbbeJU/kiHRSM/oU4dqmhpTyX5BD60SL8sMZnWeeEgiOSbdHwLPsdJ/PI8
HDXJ6BsAjIGzzt73aHJwM6Ql8SH8RdHK00MU5JCz+aWODN/gtHJikJbeC4Xw03Tj0U+4LvcJb2uy
D6/s24gynAqs9tFIrzCT5V3cEOaYDBcvEB4ahz6Z0Hm1st9R0WN5GOb8fi6d54x3VVBCH5e+YLxy
fapDu29zASdwcrmKWMAHPf3OtJjvIiBj+0C4R9f9XQWLw6TMdwaCW0Gp0WFdopfB961LPxxn4t1n
Ra+T11bJye3nHzFR89Bu4U1hvtkGMhmfvZEOOmfKrwX5j4W716GdrFs+UFzUNwON4CKViLvT2Vge
nL5/Hjo8JOzAQkGZEkM+Yo+7ybRtYDEeqtw7IRdmO0nmCZee0nWgmaAhYXqlYgcorDG9FUT14DUH
7FbMx5xeKpx2/hfZD2i0Du/FdiEio4yBm0U8G0xyYa9I6VNJw6WMnQN7RGBkN4sWn+8OalaY0Vm1
TRWhN0pjGBPstT82Hft8zxZJ6ATVV9XwGyTFW9tH2TmNpjsEqG47GD1HbNQeOwYRrBT5OR05OHLm
CidtqUMe2189BoNpsn5NBq/miqwGX4K6WYrUitKqod2BFOBOhg/oXHuslBY39XZt5+0dfR+YuFaU
vECtNlf7mfRxPcOAL3TzDI+jCZ15Z9TptfEZ5wbvzuBrpLiGlz559QMPS02f4OyGNnpGyhi0r1I8
EeNkfis9JgYSq2SallPldJepyAaw7bSHZbN/wISEC0eV/a7KjLdpIRqxwpKyah6/cm5iqPPdte7Z
OU9r+b6uhyyvf/WTPNv0StmF62DN1O8q81DPsaCNx4rYAZD5dvvoVBnBxUqzAC/0GAax6Z3MeHms
sCxxnHDoypmD0qzeSTiZO8J7wMB3WWmrfc8NFY6YvylM9zzP6pUb1nNXNgE7cE9D98bDOjjPVb4c
Boe45NpqZNxQXQITjEOPPw0N4JvZkGDMZqxeSzdfo3V9AezAUU/gfJuhCymuCbh5YJNHef7/sGr4
h3uEv9s9/P+5kAj+6UIirHHj/vf/+o+3EvwWf20l5N8k91ebSYL3himIXfwVyBB/8y06KwKovyBP
/L9bSkh2YPBQfGK7AcWT/2spQR6DXwB/JMAX6uGUkP+hpYRr/vuGCr3XcGCaOCKwqOnUcJX/PY9R
UkGZWUnBG5hQHMn5sUbocEgJenEfZqXxLlJnuVY+dXfuWnDhT4xNl03TpnaWSzF52QPE7LmAVLxQ
/omGUs2HZiyPjWovRk95ANEKE3GiJ9tovPO34OLJ1baHqVcbxTsqAXwEH9kXg/chS/mNXWcNM0dS
olkNIboaW4CSpJVDP84WX3m864wTkZDyPJryAFrDJafM0O5yeLjeYBKUhC4dKW6FEh9A3S4U1rY4
R4bV/MF5uUlMIznx92G5XXXPEZFUgvq1wgrOwN2syYNZMJStEy42Q4BXzFMqHyj0LafO31U5mwIj
nk4La20qbX4vFcrmPCh/7/mYkE3LeCgyN76D1hLGbvY+BamDHkK3pikwurTxDS9udGwVOjtWaPjM
wO5iMrByHdPDQMxZ0VcNIY+8cZAk87WxMNTy/z0l09CTvV5zSg34q09QjSsSl86s9l0zo5JwysN7
wVxi3zG7UozBWcQgwL9v7suN24/TmTVD5VXQFuJroZOmo86cagpnOOscakAglZAQKo7OqEbD75LI
qqOzq9Jdjw5rdqvkzB9cE7EyjUlfS6Q3H1tR35WfhaDkNZ5hMyS1Rz+7zsom5Ws0EA+YnIEUrd9T
pyWmg4eb+9wk+r1pWPeQB+dXvjqKNNprMEzu3kqdhDiJOx15pd2B87euM557vgYSvZHO9gIEeDY7
poW1Vmy1p2Ovc8A15rtoaB5tzvg7RxUBNQDuh9F1ep8xXV2dJ2Yxc1/rhHHakzVOCR07On088y0Q
HSp3ZgmI4lF5mF2tj/kL2zHPcx8N+bb8yTMTbO50whnc5Af0P3ItOv0sdA4aQP/eMGJz31ABvF8m
6rihxePV0AFqrlmX2R/ivZWjOA06Zx3nP1lXM+PpBHZFFDv4k8nOiqNjIod5DmyfyKx3VMNiMddZ
7plQd8cw6OmUdx5REexRPx1UCylIAKKhObk3RNMaHwEWSSzsIkIiNSP6KzuKgfFQcvMcv+HmwoVN
2Fzo1Lmzul+KGHpKHH0ZnuJxScj9zNGhJrAeM59oXk24EmVvdaa91un2VOfckapTYu8d8fclvrXN
+pIUo7uLahi5XmeebfQOqLf4l5Ub7LvWPtCri3NM5+trgvaF9r1YRO8zIvirzuL3Y1xv8MBRbKeT
+pbDndzV6f1U5/hXo331BwLdhFHADBD2d3Tqn4pomI0Z7+ReMwF41U57c71VD7MPLr+TeMe8MX61
VHUXaKpAbMMXoLkBQadgvdRCYS7xPnPjnK4RNzrwCtk+zpBoq5VJQLMLVk0xYPH/HmtTTDXYjNi8
uvGePsQVpq9WUxCoH6CRTJMRFhAJ6Jw4ylS5nkeiAuaUPCwT9uVUkxXA4rOCy3HPA7KG7gt/QWoS
QweSodFshkBTGmbNa2Bvvafe7jZrkIMN0SHRbIeqBsk6je1tsQEmUMyJnx04EdSCxQ1Hx0z2g4Ny
1vBJ3QcUgwR2/OUrM+fp4ca75GHqRtZbxAIizHSI2qzru6L3LnhnkTf7IbuUUfLDmjFIYPPr6asp
sG7QuMOlrVNzeeQy8sbVXezrYjjJYf6duTMi9KUPzGjTAirAqejQUdO6W8IVdcjmfuBh3fWugR8r
ysR2Kp0X+CMP/TWRtn9VXMjpvOM90SKRzV72pNYSBI3LFmu+YNH+GdWqCeuZG7OYl2vSIZ4X67ko
JRf0eIl3a0bmpfRSSdq3Qjmfylc1LN9W9p3Qz2uPAfIg+uCD3lICvXTDhbPdH/22Ighe8vVNeXpe
SHoZ2FXtprFPU2SVgJiJYxsxjqHa6lAPvQsIGsEP8q5VeNl6duPn1OiAaTXIGDaR3xkkVUkkmocW
1dBn0+VqvNSWrp7WMaMnqdz7xA/qE7gBoMLPXjLNGxoQaGvgtyYplFHN7p4aX33Dh71sM+aM0IyG
c2Qj++R2/d3jCc+0w83JuB9Lgue/nCE/y57wbut71hYZntcHQHEnz12gQX51bi4N6bbd2OR/ip4u
wcI6DqlH6xqnyvXnS6baJz5OBk1pQ+LsZYWk1BoxMKSyxmjWLi8UizyxhK3xlclTv9JvrcyJf8yE
wpfYmK4lEH+vyF67Hgm7kHJrS7ZshqANmxD9SEKayaDZBEua7GRaujuni3+nqn6qzfh+oN6aSUPs
TH3gB+XP3o1rqAlMVjY9oFimvTvqeobNZPje3mIVH8wW5mVB5qLkJwDupUc+YoKe6au5Q4xGuoAl
r4IrZid7nzLAC5yFe5NENhSLh2JOWYcgeIR8V9bd1CdINw5ZA1GKD9tIkW7iwT6DumAFTGg/1JeC
rquzk1y4tnCKkVmJ0NOI1OZhaaqJKL31mlKdZKeDHzpU8p7dNHofh/x5piA+GWR/rT0xYaddWioq
8TUjYZiXPz9Qtwy61mcJyVXl1gTlrhirfeGX1hnErULiypnkCsoRSIfIrxh/MS15rL00LH8Z83eX
Qh4xeb9ygEdAl6CApAB2gt+DQmmEqJZj2G6/4sK7UgRuehN/8WFgu2QZyWY/prz3g3oM8NlOpM0M
tuk9QR+Withwu+Hql/XrUzeCNCctj1GtaO+nFiOhm4MZGfNjbDnqHKmQCIx1HReHpFfn7wtP19QS
7vNyDoGWEAvxQA4iM8TGgFBh3No6/tl32VcjUIu4or6U0d1ASQ0G4JUph5tZP1YQo1vukUZ1kMIu
T437CfLp2DQ/gc6ggMTDZ55Nt1hUhR4ejxPZTSxbKxJiwKpR9zdxV0hXC1rKbN3iZml2QjFxeXrN
7+zM4JUGSs5zrz5lv30ZHxd3frfhPNNuRhAn61Ztdm2unfCD+6yKir2V+Ocl1v1EtfMMhlv0jc1G
3qO3SIsNadJ/RctMmVbQcs0Y++Zgw35hCT5/egGiPaJhtSjv0s039vEdzzaRuBq7Ci83nlt8P/1+
JcQTmMMb96k2HPI5YFsVUOANZ5vFyW9dsCUdcd/H7Q/+xDJ+hGnzCNSEqGRnX5XEhTsSt96Jvnsy
XYJ9Wc1NmeflDvD5KSJaY6VvTu4cska+RxREnA0Zi+PYkMMRfnvn0yHZusl3H1g1H/fmRjaRsEtN
NMZbR6yWKdVPRYhv/Ip7Nb/49cntcBClhJc2pShHXTaHiLUqbhuLvo2nvbkTdcCmrkStM2asASP2
oinOz40h/U3fbh1pnoTZTT+V2d65qTh1YvCASBDWAexI0rSRCdtS1MdlxGG9UtxStGSM8oM/lQ9R
2d0vdUmI1MdJyjeV6g3/atj9za8wmCayvaWx/TUipGzLiQoCP6LR3hvI8TXNslNj97O1etg7KKCm
HM+dNAv4JD31ROJHMb6aNQgHy0kS9s5CkYRhTbguhFpkTIJlmPd5xjI3kg5qfDP8Ei6r7MI3Ffkx
qpvjLjYPKzxwuD3c31q2JBWNoDD9lmcyo7vAaq0wqP3+gD9nW5nUz63wsDc11PerWRC2bamvLRbj
vADt3mcNormkByzo2E9WlcHDHHvLEasRcLH2zjMrtpYRYO2eK4xrPcSd2zzWfJAfWek+leuHY7Fs
askMcBVqh+cish6KVtmPU9695aXrARwUP9Zk1s9scvTS3jo4DgUdqWlg5ie6mtZFvIUb8C4Sk29v
MqJ6zGKfFBVt7zlq9PJ9ospoE19paT2kiWLNVJth1q/t0TQFx0tL1XSfvUHDe26aYZ8u0Q0ndrrh
hroIW8HSJp4zkPap5Fs0sqd39YsjLvg+JN8n7gSbKjcpIrNPyzhEh8Au7rxifLCJvNWi0Dy09xhi
IJPWsCAroseC3OcSlz0UXnar57bgayOSqZKeRGz2yJn4pjQWvoPHb7gStdz7ahz9ho/nJ6whQHkY
FqyYrzC28PBTPsHFBXszl0uIKfWOBiZKrHBLb0XFx7NzCBDxCoQ/jythZSIklGcAKihscRksi1MN
VnxB2GS7ln5A6NP71o+WfczAN50sQsdEw6e3KC/zY9AQACP6TFnMRINi4xX2eR7hYg1247IPxjg8
0rfmELkltp8+ysj5nDG1M43xtFS4iKxGr66crd5ODpY0j1byM07mH2WN+s+w3+0EHXSV5uC4rJIw
w7ffA8WXwRnwuJYwwEzzQJQpfUn9kSsSIIMUCSCtyHXiK+TOXEwVA+T41sNROeFacFiw4CEytUJI
OSEz7+JBZfD9i5XxFOZtpsOTr4CAjk1efDPNp6lvnpuqmrae0wnKlZ0tKUQy+SXWPnaP57EmtxlF
IOxZOu6HqK5DXCGPIks+/TwwN66H2g3g5VLgjdyV6XeKULwd8RFGyGV+NFOoijYPLmklL5zrFbQK
MxdbnW2Ru9Om4+RByeAfqZWkheee1whEJyOof9XApaoU++VY9gdzYPvNWqb4H+ydyZLkypVk/6X2
oAAGwAAsahM+T+ExTxtIDBmYZximr69j2ZRqLrqlhOvuBUnhy5eZ4e5wwK5e1aOHInC2UFce0G1r
9jPdnyRkdWlB+SKDjAqNFAmkIkHboDHB7HAU0uFZtjNHUp28muWWmxwdnOEjnUa4yKdLVlLIqFSH
mDpyI86H+zReWIPr92/waLSwJmIlcZAezcB4Wyz5FPvuOeu5TNtJ/TZFG2ItxKoXlt/ZwDPXdjyE
GhOnm2k7r0L0mF5mckRTLX6wBd1VU92fPE7cIVletnuckaslBWJJICGOMMJF8pUfkruZSt+4D4Pn
CTiWUFpzoRk049FlFauutxA3a2vttRY2sFKcqN6JJnImY0s/TUSSpBlJhdVUrrEqQAz14maXKpaI
iTVbLIHt25nz0crmiL+qPLyfVcWWzmO/VRsYFYkn12RrXB5i5usQ1AggET511TbER9ktg6CkTocl
GcmG3VLmZ4KzDwhg4z6bFKyvFgdZTGbQe7NCdart4cSW8pcgvtzTqfrAwYADo3AeGeBpXontX8vJ
Pha2vLuo6G/z1ntlG1huhxLm41dk1JeiTj4ass1l7FIPHYZ41k0dcazNkx+JC3I16NTxrgxFs4n9
/jGDhcaAS7yZV16tsRhSh90m9noYFL12QF9RnCROB5oDg9ri8NMFH7Yz88QdrPJq2PJ7JLs6zD4F
R/VMlpEIdOVcvTQaj0VxqFzWfmYLdo9YTLXIT4YHQrUL/rMJuMBsgAuh2pgD1eLT3TXaLXcka5ct
ciba0eE3JH53Q1MehZ3O8IR77Xmu22JdIvOsY6thrFj8/khMatUv9UfQzORlIqfYLuByT34/LeQH
KYXjpy/S4K6ACFqRHF6Nfk0pqvAeDPY3RHRqjR6ZXwOoCi4nhry/jsJ+kTy+8LAkO0QeLAaKxtKM
bzjtnvN6auGbioIHHrWyc2c769jgSINO/uOdXbi1WwO33zrFYKZyptj1kjvNqRL5azsN26ilprry
6ufSGYDIxPWevHbACN1ucUgRqLR7QjvdiZjK1wI7pXciwIJJBlMgLgZMjFGziTDoNg+FwdxkeGyW
DNGQUykZt1KeIrgG4UdEYRTr3iUiOPR6zHBHMMJIaBbBg6XDydKAYTF2bsxfRvC/6jtKELH0NWQR
yWD5qBphsYKTbbM7CZgXw9vZodElVsAxkh6AsXVPBAJDlZHKG2gnmDPbV5/s9Qb4zUvXqQ/V1AUC
J2bdnNC83e+t3H7s7Gm5VznVHiw5Jkb84oRsMxHFBljDaiuX4rZNslMYkqQKe2wP2eRe68iC3TWa
KKBt/m2xO9wUPkF+P3/lmcGFHAVUQRkTF2MrIaGpZuME8so6Evntxc1sizU525MUJ2/pF1tQgx9D
w+BRWkB7CX1uQrrY1MikSONNuyXF/9hXc7QOcigdLo/t1dyZ505vOdIGkl1EvYssrI90Yf1qe+JQ
DNzMFe1RfAm5raRiFcaS6BBkCleDPE2fm3UP1lKTh8mcOVQs+2odypaTSmjwDtN4A6oOK3htkySE
iIAXCqvvQhE4KNzqSVUhbWA27salLvTQ9l0g8a2d2a/AO4dP2IuulW0P5Lr6i7NkFpYzbo5TW+98
AUvITPsZy+PQ7rjD4ngNgq0RzIzYVbszHBSjcMIs0ZXFpQsaRL+uqK/pVHeIZmh8flK7e228yiOZ
40dRoIhwwlnJYtzMNhjQrDT3YRPtbMUeGZvwZ1pl/Sq/b1KCoJkxo0XYFjg6gaSDzb1syKmOhLLN
MLtYRLWJsCFTLPRgVmOV7APckzlBZ+buubixCvgoU+HjpF22bRFBC1A3WeZT6luq+4KHdJSva8TQ
yonD22ZENQoyDtHQXFgqPJW+vWc711IDXF9GXCiI3KfYQnIIPaK/pizv+sz4MYuaBbXyJgxxNQzY
6tyzAFMDgj9p1PkG/+rd3/9H1SjljJT8ofbhkPXmBgEiGfN9xC0ztGEf+x4h627G2BrlMFqk5I0O
x62QzJIsDQD5melv3yEVRhRjdkjrTRL/0l1Lt7bwlzVa837omG04Tx3Zx5V7irqSdepiwhY1Jzow
z2pryvrRNMs7lUzUjpkAfPDGbZeqBkPqUSs6WP4BCnfNDpdPTrFJsUpn3FZDf4vN/2hl5mEwsumO
vpvfhjIfzgUQDwVJxYwaQgqTqT6usaHMGVKL249MN9Rbr6y24PDLg0lfHquiqKHwduxGqx7Ded5/
JKqftkaX3bbOZOEsHX6TpXwdQqfY2MamDyXgm3Zc0OGNT2wujEYwATdOnp2HVK7DIEQe7ctb4SeX
SmcBgYMMQ//HNCNoPXN87pbyI6+zmXNTf+9PkoqxtjyHfoPvgsrSJGuLC2GW18as2MXEcYpH9Ob/
h6BMQlCA2f7HneNZfan/Ywbq72/+57ZR/sMBIcHqEP6bwwEblNt/rxu5itgYBpK/zxfmv/Df7H9Y
wjFpV+DX/lLj/ve+0foHqSUz4Jds3yGlJ/+tfSM9DuwT/1ffwuHnP//DMy3KnEhU6T9QAICTvOx/
3TfW2N35LqDIKCu7J/HMmXiKixtTP/R65YJXQrKnHEwcbcEZU8Vk+90uQz1h6No7Cv7Pwl249JsE
/Hkg9tPsf9hDAiq71jqPLogWA9whZTinoMkNEsMRiMaZW53NDNboYczWYxkn455sDKPa1G6gDQOA
0EMcIE68q5iYTT3gmXrUc5n58GI9VHoIxEr+ZemxEKWhxLx5w8H9ZU7vWQUx6ulBstQjZcZsuaR3
Q2Eh5zHTsuVn/Iz1IBrM3WvVV9/hJLCcTHe46C7QccOd79oHOqDP4zDgj/nGrZmhyHUuxncfwN0c
vAQWbfGiQkJgMG5hoVAQhuYfXi36jR23fKyYpNFdDIgKLsQor9mHetyW6PjAQXfOpZqTAWl+/pTZ
W6SH9EyP66Ue3CsByCXzX5sKJSMpOcWyNVkLPe67evBvUQBmLQUYAntZFHD/UP1LpuUCNlF3rRYQ
ai0lCC0q5MsbVN2HUosNbBVQHNAfYnSIyJUIEqkmo10o02tQW3HzF1q88P/KGJ3YGSbM/qSu/a3L
CgQ/yyd88mkzzlFwNnDBYnYDbTRifJ5UqqB3jDimWZT5hfmYplwfpoX6Q3iZPRJjhdEguyRagCm0
FONqUcaIpz/cAzUgCc2z4D2IaQ9Hp4MjZHMlla3RbV0H/qqpCS+x/1xU0JFZBxqRy/TZYhYKYxZg
xfiRFepHaflo0ULSIFCd2O+dUmdkhDSdL5TRa6Dlp8jur04dnl2qu4cK1bDxIUSB47wN0K6cbGdp
KcvXolbBvI7zlCAwFWlRAi40NTDa2wzPrAncg9l1lzHy6AtF+XAVIhOOkyips6MkJgKJ4WnREltF
OuEGkgMWFX6Sm9plTJfl5KAFIM9hIkxuHC3ZsY2AT5CdXFGdySqvUZnZJEzPpRb7UIyymxT9z9NC
YNJmn77KnyKLn0BLhZGPaAhI0Dxm6IgOeqJIXpTin1XLwbGry1BzwjYTghvj2D+0vqo2rRYnS1RK
g+3vqka3jNEvtcW6+cascMvZ8Ybb0e+sxc4M1bPX8ifNhLBDUERnlNFFS6ShFktLLZsGWkBNtZRa
+tcU68WJ6uK1i9Yao7kKm6sCZ3a9S/KCw0JVm4cYjTbVYm2jZVtbC7gQ/3v03EkLu7EZHBMt9TZa
9B2S+pxoGTjUgrClpWGAMq9dwf6OUxTCMUW+nDebF292uIvwYUf1ycnoEqeZ+JoIiZZM4gb/8Ljq
8KCXLGNGxjTi6Wrv5CCBsmi+QthW7yIIV5bzU7jlvie75IfFIeV8GSAcxjOGX5YY+BUA/IQjx1JV
3fqGeLIgHXBkzr84/fwkfXzXc5H5UQM4wTYg3dmNOM0JP2FcxRj8uCn4y3PteBdr6mgxFAbH+v4Z
xaNa213ysQwRbI3uWWUABMZ91LcHrzcuwQKzFwcFJlKJY6PhSGs2HKjtiDsSIzwHm9MUmMdp3Xjz
U8KRk+QCrsjG+OHcnq4lfRIsxAlJ1YF79PLibnJlsetM1pJmAkSSalpiEMa3L52PsjLeNBPDDy65
C0YgJ0YZBx9m2kWH2PHHg6xwaXY9AdowSO6tkdnPd0DrjSQGUSZBWCYtNL7QwmqVlD9RhNc1H+sv
lre0pov5rnC4C4FSWvMNuxZkNwGXHp1J7soJCE7Es6gse6D9S3CgWmLYBIn8qkwcl1Xd5Xs86Mqy
aSekySIq7GcCYvi0x4a+8uQnxD/Rp+OLH05fBnw5BFnni7jVg8PMVnURwiKQNiKFYBrewXSnOLwP
jmc+VRTVrlSVvFJsD3az/K1kcs8hG16DiL9y/jeMgn7lZ6yYdIKzdHgQGWKqYQR1DvZU9Y6CdBSG
d/HLUrC8T949Z3zsF+/QLR0rfpc6b+Hee2CHu56NwCh02MK4T92yu0mswjsaKQvlcTxMU3iwU2db
kBpamQGo5ppsp2uRl+hJvhbJKaUh+ixsPLgqae+wx+U3PBoAynEo7eV8nf3Cf0Cogcwj2XaQ55EL
DQhL1Li4f8Nbd5gnYNLOrhj4JTt91jcOJONbb/LPdltdi4A7mE+0gmCig8X5cYjGZ9P1nlncQAOX
zvvYiHcrGOej65cfoSpvnFnWWwObwSrm1TY+Xj2Uw2gRPLDNVwVni1YVWe1bx/yOFAI/WaZvmNf0
8Ugojchdv7a3XPlLNlR4/kk4paT5ZxPa5zqEh6IuuWAQs3liEM8090EaQcBWBujMNKIvVsbHgv0b
+qCNOTKAt4Mwuuq0pX8go7jJZm55c1jeGoazbtA1UKvGfGf3GWDAzKL2NmTLFlqMYpHZnX0gRG0s
8BHTXA4Cq3u3WvOjbwhISjFevBQEjxL6+RR8kT/n+dVOn+KY5wXTJM7kDQ27b6KfX+wAiEhhwlzk
tF6a1TGl3jT0vCO3tQf8/hAJDZ4zJKivkiXM0KeXmd2jPAcGAhHBi3h40rmSbem6ZBVCN2fDqs5V
RQy562nxLQHylx2Tdbs3oWvuOraF66GpSQSRDV5583YeiuzFFaYHuNGABeIA4iwVPp1UPcjWuI1S
rh85TXfeWL9L7eG2Zt7WDD+BtgDg7H3xC2ltRe6fpgXkiRE9cuZjB5j2R70NlsSqyE/s+IAmbAF1
sgq6BoAaIAjCyp/+n9ZiNVND1WoSb69mtnSVT5MWh5ySHi7Pzt/N0r2zPZzVc4bY5Az1V+Gu+7m1
t0WB3M7S+UcGf3HgMjq3HB6brvKPuQjpenW6YN2UC0dMuxq33vTaGP1XgLcTeDFTewFn1U+Tq8iq
57LO0BUirr4ePt+uaUPMSXX/bvhq/0BI+S4fit+qBXtZV9mx6VR4KUFlJRhKk0T9qac76dLqSleQ
fwPS4EpY99PxZbmNxnhnhe0ztfZ3Xudd+wE/r1Rc/Ou0sl7dDG1B1Yj8BhaolXTMfVYtZLUL85ZC
CgNqEESzssBrW91ncf2Es4MNFIFiVFaqrI0J6OdENtu0Ll1ffNDdjMEnLRfAQdbVMr5q17vPZY89
KOmPZb+8SDqFhWdSgQ1vkOcQ4DMdfVQzNSoE+8NWPVldezWz+cHmINlLbmWTR5g7ROJekvbs09dt
KfCKWUTwNQaLpm7FKnV/W0iV24Ehl1b0fvNm4DJG92dex+q8sdyZ6bnASZgQ+67T6UQC/q60g+dR
kO6Hn3A7+s4pSaeXPgFhMwliwd7Mi51wybAAOvgGdgxlCW3LJuMlYDrfqu5KjYZL3UD4Bd2OUNUI
oMpIkNiN0t6CqW/3fgTVORtoVSgb3hxh5S/dIHZqtIyr2xcklQXIv56PoBubEyPZ0WVkMYv8sXXr
t8FtXhQ8Tt3+uzZm+zV1sua2GF/pntev56Hyij18mhfTAOXHBTcayb2c/dt55qyU2yTwfZiZTT5c
I76LbmTdVwvJjEdDcPYfIr6AiXWvJIdT5hSH56bK4A2ChIjy7rO1dkkxP86eQ4vDiy8+e8+8BtxQ
QW/Fj0GJHhmBJurCz6kiWpqU755ObdJ1Xt84Mn7h0EJNFyc2Pldklm5odo0kxew4mPobDiK5XT0z
1sGTYEvrZmDF8tQpzknHeKPKfQUdgwOIxzA1zt0eXMUx61DJ+Bdp78bQjtvk3YMliecCK/2g/TbW
9Jun8j7u1LOB4yPBRXf797+KOaUwhkjwxrc4frfs3yrhJJe40YtTW5B4N8my9aX0Dp4HN3amC0lV
+JvSXjx0uuelGAeiMQHqZkGcP4j785zN58ELpqPBYwuc/2xtQ1LXG9DLHznYRz7XQ+bnP3UbAoZa
+E+ebIUi0IdOmd4FZkSEGP9Xq6xnj/NLRoL9RrX4WWYnZnItq5/MhHTUD3jNipnCn5mqB1AZzjbN
isNsROW5aw3WpG5h7JSEll3i7OKivltgAe+HyL3PisA6Jq5jXj2G3YvHiWLCH3Ud0XFOfPyPYeub
B1EHl9CPbtMOQHjKy3eLsL7xJfiQgRqhjQI6uZvy5JJP4cVYDulSv8powNo/n4PJ5trPIEaFQ3Ie
JCLnECUcXJj/gY88TRo0DctswX/FQxCnTZP2r8M+MsV3iTskJinS2sYPLUn00USbPgEZGMAGRDCF
mwlo9CSqq5TPjlQTgILhtCifPnBhXofZBK5cfgx9cE7m5VN4ivOIYf9Q1idkwJYXNZJRDqMg1qt1
EogtlqFr6YllT1fEkRtUuPJaySVQ28/AzXU+4A9xNIIOKnkT4czapbXMNbXtB1kn7rlyXiLuxDzB
imuV4i/O5cgOgDINOQZiZVTYsQSaeRSDwnTap86xXqWR4L/tx7sAOXAjTRJWaRB01HlEgLgECnNb
HHLp2cwrkiWQ238RAX5tVLrGLAYuQbFD7DS9CUDGw6CgUw3tucHitXI0+jwfgkNhG/OecrIERBxh
lrNZIxk3rnOt0Dp3oT3xvnTOocjpaKcrgkDBUH1xoOd0U++HYCxxInLIDOpVOJsvSw28oHSccNUP
wecUgubyUniibcMJLMaKivF29PnY+4GHK+sfDtsuCu/8bc0tRWNt8QDXWoEfJMoM1tfHy2whRqYN
nr5J7ZzO+/Iqxz2Z08/iu7u+nsmlC3wgiffOwUXAHKzdi6lcrLrzSaXje48ssDabdD76M0/LqaJX
XJAeMsf2jxECP5752FZ+V237+H5hYc2thycHD4thnQeYKdJmeJxIS+8M5e/mVN2ZWQ182Cre4lmw
3fNQ1tPaXheiwDGOubbA/0VxVo4j3dWo+uaV/FNKG6LFziUvphOpdjufma7S1w5T9aZPSXaWqEo/
wXxXdvk3K6e98sA4lpYHqKUgglq4VrtpUwZzeC6E2Lxma4oWeBTcHR4b00uM00NODSQOmX0Ij35y
J30PPDPajQr6NbS7SwBFLDEIVAUlyL66M57qDIhin+ZvytUeoYjqA/bigIceQZwRN+82IOeh/5CX
bcUfsHj5uSfpDCaSNzBig0e/KBdene9A2qvT7PtrbkmF64SbOMvpYIJu7Q4pBZHWsKVX835RBOdc
v2ahn7LSi7igfJMMkN+AAM8NMNnaQtmnDxxWw7b6jTzK6su0od3AAsQfRH+Y/t6SGfI2NRANO5Ri
H5Pw3dQB6cXZj36dUUz4BE24roYFZ11Lg+P0aXnGcznShFmVA143vOJSxEwHcCeD0QFdOyX4M6sf
p3tz5DhtZ7f5agKineGsHZZW+zEDmMitTm6kYjakloZ1D1mHYTCdvSfxMMHz1yabvpYHaNblhtBw
vGFg307WcFsWzH/NDeUu0qD+zlTPWdm9AZduV/rEpDz7IS9oVLp3y/QTIczZqghHdglPE9X9LYpD
KAXK+xNVk71DdruxqA3glVX9qs0s2D/fWUQG1SNDOSwvc8bKtukK+6IE2puFnNg4jIYY+CCz8U1P
42eaniQzWAo6t/p0Vext2qqF+uS7V1xBkBQE4tWEo42Vd4oSy/UETiTpcNT63bgOvIxoV4mdKrVM
8gOmvwLOw8+F38qrwUn4eR1vpth+obWhvJHutM7ovc0YDQPUInOpeRjf9PjZeaiaeEa65iV15gpj
VrSryugUEl1ts3A9JtwZErtrdlm7S+wasQbQmlvb+TZ3EjLSMjla3pzta1FcfAtvasKZaC2i6jGd
vFMkq9vBB+QB/FDTK4MzbbBbo5nNLbut51pnT9sYCxJYSWzqcjkH5pyuCTFMmib07fAvl5xhrKGg
W8v7yOzD4HnlBliwt7L66pAQVNkVYfI2Df3TbIKv7XtJ5NFk3as8cmFqJ4uK04a2n9SIZWVxl0nv
AiRzVcb3IzYi5RMi9ys+67QUw01RRz95y5dEeTVYG/PcTFD2S7Z3iZ6JG6hYofXgtgXJ1rAhXpsA
v0DsYzLE149f59/fmPy/m+WSJguI/wEu95rQqUw9Vv5/Wa7wJ/w3YM6ysEQFbuB4gl0Iuax/Llfc
f3i+F9A2rXNUwjKJf5VV28f/+R+u/Q/pWZLtCYkuyb/AH/dPwpxrAZ8TpsPaRbquwKr57yxX2ODo
5cm/Llf4Rz6IE5s/kSiXKfkp/nW54sWzAyls5kCCZ6aBXXCYF3JS+NVIN1VvGIXhwdP6F8Fe4849
Kbxmghlt2haDcM4YpkST0S1Bv9MRDjtx3BCq5pi4n0EYuGs3R1Fp6/ZOVGBUbJv1rK7qnHVpJ8WO
926nirMsY2/HYsZdLd9wxrst/CZOseSaKETG0Uw+s9Ok1QrkasRwZGgGK8a/Yh3rzmgALSesdQHN
2ojwIZomQoO1cTG7i79c1zzh/JP9JJr4Kv+yX736zikg8FeM6isSK5WAEwv61lw3b8GUGtoomtNJ
AP2b08xrBmRWAZvNCqdZpZo/y5kKWVczaU1NpzXA1GZ2+0axD1KXJtj2zKE+i+wbdrSEe4BdBLWB
O6AG6DKqed+15LtGGxtHZ4oHq43fk3QJtnaF401phu6oabql5upSqRVg4KKX1rUwRFMvC5WFt6EF
yMtO4bcZ3AcVKzzyf5m9rfOeAvFl3et46yZLYvbkeJebMProASOxNIb/q1OwmMimq6fZwK2mBFea
F4wtR5ODYQh3nXjJoviOT5CG3roEvAJweIuHxAC5DW/XoUFi8UD7U3NiGT33trndWKEFqseHep6N
Y32zTTXZOKJZet0AO3b/Uo81/9jWJGQPJDJT0WOpGcmLIdXaNRcNzleK4odxTzBoWWWOsPZF8osQ
z0JBc5eBVzWUZkblPldvc1bfOnJmnwO/TjObexPfEj4Vtm0+VHq1yLODYc6j6oBD6Xup2c8VEOhR
06DNcJ9pOnSjOdF+3Ucb307R/jipNuOtP2H0xaAy7YOZsyxQ65wSA3xlfqRzeYgG0sfVi6tjgicB
q1poavWCaSEAY031y3CTuboHKe6ctedzdY3AXohwsibTJGxTM7HF0K6pVnqaLMvYALWG0CVsdoEQ
AGzN1AbL/mFoyvbCog0a4PxoagI3wTkf1TF9QFezVrHi+BRl+b3y5EFogrfSKG/N9O5Yr63IGb62
HMX29Jh+BC2eTrB1hLww8yGnJGcCBTyUobDgn8O9AkGcWkDkfqDi/A666TRn3Jki8GqczFrNIPfx
MPaeY65FyTe7+Rwaj6nT2HSkrCnRQPuYFxIlSWCOdzMipPTleRqmrTlQ++NHiEGiY3wzvapYVwiT
AHZq/L+BBf84Xe7LSr4akSHXcT2nNz0VLTgvMamaBBUhxzu8meS7fsjkjGtf0+V7iT1J8+YpGWTS
0Az6UH86tkdpF0KSpTn1BWrW2uia7xSE/WjVNFdrqv0E3h7+wnQTaOL9oNn3kvEu8vFvp1Wzthhg
O2n4q4KrHlorXJR57A+Ye8jKL/PBYqXS5pzsJk3cDzV7v46pWSRM8cT1dfRldZqnl0XT+iG0Qknq
OWg2TOBt3/EETwBLR163zzTvH6/8Qcqc9PzgHvHJPcLDnLelbgmIdF+ApZsDTHb2N1ZZfDfuUyrK
XDsoX+cy72lDw3Qn2JTFuolg8Jud6LmgnIQ9kpc2d5h88H9iRqxZLqceHxoyAm98SpVIJjDhlPze
0A/u21xyGwPwswXESdMCNQnO1GAsnll9kGdYuQ2Bw5wN5DTz7QchbmJwH2EsWcBYOj6XsewBMNPK
INokuEHk5LRC+ohNse5b1D0OtLcUN47udnBntqj4cd4qah+wuD3n1EBwEuSKnBDWZIsFUw5HJ6Ns
FBYxi4CcsItPn8RY0SxhUzHhUzWBv6s7ufKJfilYJbqNgpj/T6H7Kdo5+VwsUm6Zc1sZ/heZ33ol
Q+NYOB7EdTdY0WLFRzP18Yl03bB2ZCt4nLkHaXscTt1jkBp3rLTm8kS/A6PosmUe6LedjdXSU8az
0TQPFsCvnAVe01jRPna9AxLKI87MeEPS+yFICAF1Qry2FE7x1Sa9Q3fbV9l6D6OXPwaxeR4UWPKQ
7IZreNuAFrg5VLvShJdpR/dlwIdXcYMy+PiXVl0HYTz7Xfk0uaV2QzC8ixTw4RK05LO69r4kpnGY
oYDcpLV5iSbxSl0gS7KMG2FwrdnvzyF0TDrZWN74C606utA7lku2Xcwk2HH3KDE7iA+PHoGa+U9h
gLvJeiSrhTu7mAk6EoZFTab1xzNMcOkUqhK+Gr/aoO83bQ4Dyx151UUw7UaMbPqce+ISOXGox+M/
2N/sJ7Ftx/dtYbCZgMNR2KF5USa1MlmtvuOuZwk5HFPRnNnSnLQ7z8KjHYj5VJJd3IR1sO1Vv4tD
+3upyvNMXmuhy2SjzJQmuhZzBji556pcvhxH2kgRU3ibirG7Tk6OcIgbb+NnwLp1DQl9Ut9Di3ty
LhDyVE1JW+4cqYUuzrWH7Rb9wEHChrgy4d+YnzuyYDrdCQQNK9oMiGKR98kMuaFXHRLyD7UVONdF
xXtsH2xZvtUdzCTZyWfXzatjNBjefox4XDk8MA79wPBS0DzDqSDZUMvBm2aiDE8xWnywsMIYi9Te
hKMKeO90/8RVjHLjzw7l3JGDK1Y1CeJI9onofpMV/atGjpVJsPU1po5yt30X8pFAgIOD6fJW1mbV
XoLpwaSmGgZYQndGc99BwkSOwSzu3CUdhobZd65kyxnaAFZO3ZeXBb99kds4/Bh0Qry7mcn9r3Nw
a5hkidBQMNZh4Q8K+25o23vLi49CeEenEBeQFrztllS3XBk3WW2fisF9aqsMcDdMnjmOqTCgsIx6
MwoyMqp9acd9igar3qvWvC0j4ythDhPlkzFXtwm7c9IbW9fmc1S9Q6dVPa3HKfoY3PnQuY8RTN0p
JuIBWt8UdwBHoC22l/DghbgSYw9roZwfZVWhf493oiy/CE9da49kdmr6a9M23tNGndLi73qyPPmp
/009wlV46S42MOynRvfoLrhcLI9sHkA5+DR03TTL0fRiZ9/5DtyXycYSPJFIDhpBVz0GVrSj7jZY
nB2nD4fZtH3h25KfWrf9DQgd3aYLjhc/PRtVfpdbnKYAQqCseQ+eUbzg0fgAUX5JSAJsusweKVqK
DzTlPRS0CPgpd8lyuMbOdNsdl8Zh5p7CR0IQxA+7cl+P422Y2/2tTNCmMqO6dLWPjJqTheyYpKdD
z6ZTnoH1rcmvHa0gfgvhg97URf2n+pujafGPhM7RqtS7y99kGvm1HNL72MI0QaV0vI0do6M3Treh
EPpMrICK2qXIDiD5v1KXo1RJwSccquGPmLmbFaG7LfSbQkMREzaOgcWFQSaqvWiNXSOca2ynj1Ri
xZRnAEqp0GItklibMObc4kVgJrPMfIlzxg9S++/NJB+drm73yUJY29NYLncCxjWN+AYgR+TnFJVN
So7oRZ1ew/nTC4tLXJTPHoVhuyxKvww4MwwdJKKgoforDUvMGlb4jXPvj/lbUvJMsDQfwFm8uyG0
xgcagnhceu28rjjgrlNiBevIgtxnVo8tt54paP4YbvUmMzAvNB+5lrqvYT7gr4mXG8Cj+dHx0f4w
bLZWFdzMVUM6hlvhapTRsyCEzVbpm9bpE+W6T1EhHjR2YVO3kw7GPJiO65+Serr3VJNe4gkBQ3nd
c2VQfuEuP1SVLkfo2NxtJ9/bQMuvUO0KMvO8YFNqZapG57P1yhEk6rBTVuFvbJx01OUgQyiwf4Zd
0HgD+uk+pdeDyByrDGHjuM1YY4EAz5fTONrButVWuEkx4wzV05jGVOGZNuC8IKEjTxQPGYw3K4aY
L2scGmkMVJrbYuqpe6G4F7r1MRqVte3GYNokYcVkkmGAT0YAH0vfvDAD2X75YFYDN1Zgqph2Bhuw
VHHLXWc+LA4Lcmd4Lur4yVKnsevwQWfcxpzhZNpzd5oBYqRmMBJyonAzlb+JP28xk7w08/juWcMn
9XHFeQLZes6njkY2LmGawlyYtVyifp6fOs7z4KXrX3/a2bQ0sDcvHkViPE0haFTfxUcWeUPCpq0q
brE4U1ql3N9YJ14togaDZWLXNsWeDB9oCkUkMWCZsOgmHHOhtK6NXgYmVHth2YJ7/CLMZACXZuyz
IOC5Qpv1piCzTjcczopucVlVTVmLcwPP0xILc+NB5NQtm/F0CV1z38nOvSAly0tm129V7JtP0iuc
x7I7jaodN5C+uk202O8OPrRVqWkaUUwChFn0oeyjS5dHL9mS85Sf2Go0pC0Pg+I5hdy29vpiOCVE
8nEg6JDFRFOT78rsblmqDzYveW/yyGsEOy1uioktvgLXys++SdF5V1HwXh1M+iZuBhNHkI0cmSPp
jkGHQ73HxmOex5rY4ziFd6oKLi3oKLjSB9NKA0jf7t1omZu+K648PHBRZRSN+hhhrGxN6SjcE+lD
V8OQ0sMOO7T955wu86pIeKoKo6Dsa0o9JAqPqjmM7lu4G6e0J/+PEYkn++B/Nm5AyafzMFX11pdf
Jq9/+1/snceS5Ex2Zp8IbdBwbEPrjEgRKTawVAUtHBp4eh4vcqbHhkYje8/Nb00uSmRFAO73nu98
ARnJdZs2/bIhiouPnH+yODcNdlLadTadd8fI73WIEQxmgd5b/RWqinOcwxSFVM6llWOCeP2L0D2B
lRJrb8tZlUC+ivbBdU4u41Wk2BU7RrJsWSlZGsdPmC3hG4GWdnVVqRZalHlt8jyP4p5kwROXbQ/p
otiZGjcSn8cxjSCzgYWrstxkk2nZttUkL/hgOvOrQjLdHS1JeDMijSg088EJ4s1EkmeFvrnZeIFD
v6v9VkE38pqmYqvr7VOapW+mWX9NilnETs+VIQUB4SRG73Gkb4ogh2qY2apUbwlPSJ5h+brXiSTO
FO8GzFUSu7kXY3Uzyvkr4uFL0JzwZBi99VpGiYem55sCnfbdcUmLzRy5TqUfPvDInve0ns1rD5xv
EZraZsais8u1xKDFuCXaQvTv2NkWP/MaB7BhvdSF/1346Q7lRY30quhXvGZeAJVkGbwAdIULCuGI
SE68dpB4d1n0jkD6yNR/FYGOYRwbqT3JmT3hPSSWozdM0lNq4Xk/8cDlAFzyiItJi7Hq1rf5Q0fJ
6Kkopq/BkATw7THb+ra2E3pEMSwosGOHv+HU/jgdXkENfkvXf5j9v0khiD850ZEqWBbuLEAOiTA3
hJiexsilpkSm1FbaTr417PpdQ/N8JDu0r0OjQliP5cehXHXkb7UYEucVvzWL0YAAgpVrASJcxvug
uA/OWDCN6OsHNoIMv0IGWe2U7UF5q/3MKeWkB6pC7hzVrBjLynyiDhRb+cTtpVA2j0Sflv1or3A1
sHohCF+76SuPRjbw+ovn5Q9Im2BsJQelvmGGx8dxZ4wmJdPCo7mxkk++U5x1x7nqmPw5dGOYTMQG
iczKmKufwTYJvEUXdg7MEadNaF9CpE/gGHA5E2Kl2SqnzeziI6GZq2NRwPmlZ5CfF4fRp82TgcIH
Ozt0p7t4JCQShpxLNXXc7qk+cmDITBHuRN0aYGgTmcJcA0nFDpLhZoJ6GPEZT+uap6IO0MxgMevJ
l3JPCoejxV4W6sV47EEU+GBeeXtdzAkGL+2H13wmhxk6z0LhcFrtvazLvAKc7LzP2en2lg6zW2K5
iCY8NRMZB8QWB77iHUiuTZiuZ33kIm1nwiK7t5xHL17DGacpbkFs/FgYVgGiKJI8zsF1vJMo2TRm
kHxe2u9bXOoIyu+V757zwrfYa32RhexnW/X8uV+cYobcALaxo2E5XBlRRCNRXlHmv9Ck7zYnMmaV
Ph3LiQFeDk0WslNbz/BCZncwtJ5+SRbeGvZcviIy3TYjCzzjcR7DG7dgiJNItqstjocLjAmrYYp5
DPnCt/Bjjs2PMEwhpSknznOxdQfjcXK1PxauXObNkApakT3OYWjsM1/fDClTMMNggzw4X73W1SfK
Bj8ysCWuzVGxMu0wfmqZNeus2GMhNawLE0lzDr5bJwljtP+Gs25NJk8511FOokmzT1kwZUhb+JIb
PYfG6MOdNXtXhbR/BrX7wK3nrjEIWidl9qo1NMMX1Z+ATqlLBTjU9cJYjGO1Qgy1mkCLwggyzEAy
0SjqCFL0qhMM0sGRuqxhjsePoGsoKBfgjxbkUqQQJsUyERt7yoGbhrHG+ADtZFjOzRm+QsxDtqKh
PMVFpX7yodfnnKUWVmyy561iqOis3MeKqiKH+NyDWZl6epwAIo26ZZtYT5dEEVngG7tAMVp5wOuf
GR+fRm96xSHBMacSuH4JkxIJta8muFcE9jW0zCsH3fzU6waGr1dYAYxYOV4jkLEIdCwHIasUSwa1
d2BUwdsXzMzyveutHttd58p3ir+o2FBM2qjotFxxaui5XzzANV0dJ7l8A1Z52XGq6y+8IzXeto30
QPYzrPmryHIYpnIVPmi95NEyhCfZRWju3ekHUZpxcIC7NxneNgb2XyOQnaloO67UV4Lw70nvQXXC
42mAeWYgvybD2cHQLKUi97xfigs/jRhbOZPjy6wIP0Oxfo7OGhv4LzPitT3VB6tWUy0vePQLlYAU
8Dtwg5p07wEgIZpeiioVW+goyFDBhlN/HaIEemjwLyJsHnOwREPxibUiFW3FLE7sve9Fs8E9ArWv
uEblQ1nNinWUu1yRj55iIDtFQzKX2UAuUdLuEBBnsrtccjS8tkCUGTBloG0D9+Q2B8+Izm4z06/l
PgjFX1qKxMSH9+iDZrJbWXF1PNDSXNLyMzEWhUoAK+6F8+YpupP7Ec4+JkTd5+gy1TVn96sHB+Vm
Gy48AFGGCDQmgIwOoKOt7uFxVYEUnq/st5uTrzhTWxGnqXpaEHihFFTxqJUiUwMQ1RFUNVHMaqfo
1VpxrJioEM7yhElznapcJ6u2DdjrqPjXUZGwVBEAO/jTrvboQKwqcoNI/88+EEdhnizzg4IPhsqs
10x3PVOSQvP8n47ZxirhicN4av7WWj59EkRXKFbXbAFotPy1pK+Es6WBvUmRveF3Mocctrh6bMDH
0JYUH1wFcAQABcfAwYGihNGivSR2+2JPT+1orUUVQOUNaEhqqlcsl61C6V+UDwX9z0tH0Dh1TVbx
kMlapYA3vpqOopaZA24qxTELgOZRkc0NiLOr9rpMfcCDiEdQKXM1FA8dKzI6i4+DIqVtDvauYqdn
IOpM0dQmp1hOwXs+EPu59Jex47sHDo3Ahpq4DVZ3TbmW8I3vj+z9bqOitllYfDdg3ETknzBAv5N2
NGmlhOKiqMQG/B5DCPBAseC5osK9vy8VOHFfEeNK+VqBkPM7hgsqaW9BLUHUdT4y6StoAkBIbD27
ZDYGznHlgvccLZoabFhZQNazX8PwmjxmmvsVKKCdGDKwZ3v3Id2N+GccAN8ThcCXvo4FKWFD1oLH
s8yw0mxXKGyeutwvRvb9ukvEPokgOgozo6JoYBNUOlsPvrYLp7MWGQ8441bUFkXn0NSvFFjjSlPk
vkbotYXlZzk1bQOF90cK9O+hOjyF/js1/ysP0pvu8MGTfm5SLZmNe5Ho4V5M2gd9Nueqi06OoTFw
4XquvXlkDXQyB6jVEE+rGELNXGFQwQSXhIJWElUoyCw4KrzAiiZZTeQZVAFgbPpAg/rwbNDEOx86
7aiTgTBVGALqusPk225cFZSYVWRCqPCES4qCY8y+RloIipWRsZjIWphkLioVvij1+sWqB209Ooxn
yGdMmfnik9fA+4M+juUO8SXzSImF5lflahLYlVL3Jm1sSx1gna78S1O/In/eHDhSMSRE0dSjauIn
fZmVu0kqi9ONpCqvg+7USwxPiHrXuXI+EQD2wCMMf93F3GpZJRNvIeMGVq6MUVnKBcg9hYikdGWU
apVbKvL/VMo1ZaglTBreQ9v6zRiysrB8teVAd8nMxbJshj1Ri69UYrBqDBZEaXgR+AKU4SpFdVWi
vGpRX83KgSWUDSt2kWP9/Q9ACP80yppVprTRZGHWnQZO1x1qLdYhr6ZybdFDxB4N/ZbjGC8Y+Ie1
rcxcgHSKzTA4Oipvl1QGrwmVF2S6qk2i4CmnIu5gBlW8tVB/2coB1isbmKm8YIwActLwEIwp0rDZ
o5BSWcQidGIMys3NiGAs6jj8UGPke3Fxzg2cR1Wp8RNkTBuImMmfYtN1EM9euctSZTEj33Du4ihb
zVVFaoMXxxYVh2gM42R2HHuUDa1AixahRzPRpGkqCeiUZbQebLocPBdXcQcEnaMeczjspoToCRMz
ROBoGnB0d+ZyxHxGt5Y+uItqJOiUoW1j+czlp7Qfw9Sani1PftP3k57pr+B6qbxvlKChgEPq8pgr
K1xJc5iyxAnli9Mn88gcnRIsjfhSeWyVWc5UjjmhbHMUhHIwQYhAlXK5NVHS/fTKTlcrTx0zhQ9H
iesQ2OEjHI8zSjsiilyIlOWuRHenO3tf2e9is7F52CMqkHCkC++GI0JFmIxyT1vPxbXK4HGoCUeh
2E6cHT2YYknHK8J7BOYa7XBsMWrl44u4pjXK0FcpV184eeeswlaZovGDciDrrcx+AYq/cgzo+9RH
c5+k8y2m3MnWEzrbKaryJIbAwWx3MDshHQ7QuhYawSTdesoqiF8OO5mmf0i7fEmY4rA0i73FlGAj
TElPMpVjyxJZ+sFnyITO5GR7M4ZHzEUrdRQZjrNyHNbKdtja0aNrDd8IaaNVY7BO9HE+nJxD2STX
QdOfEXjBTyiHogqtujgVbWVXjNAsDsq3WCnzYqMcjNORE+a0BJ79U6BoHJSrEejv3jsV4jRlpEcd
l/JCmgpJyx+3ZEbA0ffY4n4MJEOtFB3koLyQ8dzx/MEUCaBh3Bvmlo2DGTVorkYan5IRimvS/SeS
pdhwRvkYzdQY8klDT9Snzlo6Awkr45HP8yZDP74opzxAo8cSCvBrC6PwpA8UhjYBdQ6pb35OY8Ti
BWdnJZF7Bx0I60DkQHND8gLBeZrMDkVnipl/LFadWa+4b/B/YAFb/S869ctZpJ3+J72crg7e9N+g
UzC4n0ND78K1zMv6v+Cn+GX+Lz/lOQBQ8FMqiu4bKK//g5/y/mFCEViorj00r3+N1//kpzzh2w7/
P+EYMFcYqv8PP2X+gziehyKbTbDjCMf/V/gpw7b/kwxbN5nSMte3PEenxIo/+f/LT9X8yZJZGIIT
A1bchn6dmDfOrsS0njO+QxHBtHJqLdiIIWJ561RibzfMNVr77Pd86i0IFgpKhvIUhtM16dxLEGLH
6PrkwDXkTxxy+SZ9tiypKZkBkFZYUV59k42OL/Rs03BdPUX48in8m9KDnakCQZfBam0d69T7HFzD
OxgInwnQ3yxGF4UX3om+PKV198ZMg9Wtg2nVfcgjb1ef7IJ0KbT6Jz/djKEMk3zfCiacoBOnbFz3
Us3rUp73iwQVngYqsp5CHjCaB3JlkHLB9NDtfRsbsqySn7Hj1KrFT37uPWDh+KbFEPlXPmx76w5T
A3WterzEinD7q8Nzh9fHD1tkhP26TmtP7+6iSFwsir34/bz5SLdmx9Sdbmo/JYlIhZ9fF2LRx6VY
9pZxKozhdeYI7HT4WHrf/lOW4cvcF4/OHLx2WrOjc3TvRX4EVRVftEHj8M09wy4CHCT6pKodXnXf
9Ja5XlK/lyAP42TLXzhg6c5kE9EG1PpkTRs2pAfUWWLDFua1TVN73Q35t0XGezPF/EKdXtEo2Iht
PMQWh0OopEIHSjBs+czJhZoZzc83jeCnT/3PRrDB8zhse2UpmK/B3JRuccErCGBdjHDbKW2rUuir
wAGChj6eBFGCrqMfvuhrQp8tJyHXr+BqS0FvFe49LiGLPtGJsqXNHYK13/HTgRkdV10GQVTL5l6G
3RXnDaJlozjzJYQZE32ysobhJR5ydqruPhLS3/iJ+9wXo45SFpauaS3iOIH76PDjA4aNv8b6Zpuo
KouKM6Yfsu3x6N4p0zcWBqTk3PplitpuMfGToFL90Aa3wGp2Zt9eq3D+yGUVbuL6lzZx/ASt9aYN
/FYNk5UHK1B6xDLc2rOfsq1rmt1z2kbPvLQCXqnZtz2gzB1Yu8w+J9G//ylK+7lxLzk43yJzRLK1
KhIRE8uwttp00tCPlSaPRN5fmtL6iROmkx1iLkaCDJi9wv/1rO5Q2tVuzs62U9/YoT0xTSEC4Pln
imKAb3MM7Z7dPUYRUwgMM/TVUsAkZPLAQ4lUi0e+C+nh02QjoVIWXORTC/IMDjy1txszn1YN7bt3
T1lKN0TsonzRy2NYaJfObXZ9ixQlGvRn7t0MhruPkZaKMU4f0szdQncmuyn12IgBdC39IaV3a3iN
q+gttMoL9CJacJb1o63joZqzZe9NxpmcWbwysVSBAERnp8CPmLCTcXwE0J16Ic4Gf9p+OOldinqI
A+s4U9BkajtS1DsegOexYQI9GPkGsp8vBo3DnXdOnOoH5ZtcUpn73XQcyfi0BCS7x8NY19fA9Xkm
WkcDIZGQ3d13wSJiFgmORbHLnH6NTfMjnewmcBuzKcw+wdbYIdmvURxc2jp8FFV84fTO9WjeGAnb
azaDFy3s6k0w/Nim016DLn/I/BbPeUE5EMyUf6Ko7NPHh6CxgyIVWLVrv7R+m6S6hF129lPtXPqV
WNTQI0srZenht9tkkq85gp0DM457kWGmD3fSl3+0xv1iOVQsc0zWY0QyPHXHbV1a1B/QFMlzalDE
Q4ckwBsfk8C8JUrkHhv0m0uuWQTyxKaeyo+RQQ4Gkt00aP3KdFhjUCCyl9zQtk7kNyzecYASxaH7
gGJjnpmcYQwB24g8JwMI2vZcxxNBhGy2evrlcoLxNRbFygtWJLRY9FGBQ09juOqnHVQ639KhWXuG
d0pm7a2vc/+QFPRIxhYGePwmFv3nSJyg8aOufartE+TpzenFn5krPnglj0inrg8NtQLrGt5kF84N
sx0Le1cNSuTl7XlgOUkSlcmox5G4IpwEQA/0Q6zsLcVrwtxjHInq7eu5BmmkttKqsoKRm439qeUL
HLPcIm5ThUfasbhk8aYsaj62LviN7FGtRAl2KQ7PFPMgyMN1WKHalnvWm6eGzYQz00uZFNYJyGpd
6P6r1bmfDqah2AwfWjabo+uwApne3QiPu0hfC2SVDICZWAAwxebOTbtNL9+5UC8LlxsMlM0xDcNb
NYg7Yt2VrPtwV1EWE9ik9Xx+1K4T9ksj8999t7vnNKY6YUcGVlJV5r9reO/LiCldP39MzE+1X0Qp
sCvzrki130IjD+SbEE2atZlntsSpKM5m3qw1jl/ZHyOYyXg360YjH9bpDv/cYYTlw8PVwOG7lefe
Tp48a5doztUxjd8gmC624R2R+vGOjzc8S8q1V3tnXW+8LdJvFWCO7+lg7b3wWw+JYhMFpW7olYzu
DSfYCdvm0MxPM9qYdeCoEmNN32bfuu4cvSh8Z4C2EtUQbEM3iXbFzIgmzw+prPe5Hf3w69Pl1MZv
LjGyyS1+tWJ+wbA/Llvbyxiti59EtAf6uJ6qPltr2sbJtPjAugqCINX+KmwXQSrmQ8qvVhHixwab
P6PeoN84betdSCG2b4ps17ApgeFjny1aZP1xfqFBybpWxjrjT03FX/ZcVwRN1lFfHTqvlXtX63Ik
k/FPE7kx+DWTtqZNrq6fvNHn+tUnb0Tun0sz+h6q7OhSgFkFm7SQJzx1DxWJf0CsdJHT6pq4oto6
QY7nRP2n0uz0yO9wQjpU7KZJBsdM108cAKxljNtrbVUpKbrMJ1DC3yW2PkIpP6EKPthoHhL25szT
XPtpINy9MYcRcqZBYQs9USDynveuQMyqd+E++WpMLcSuzwBF9bwVbf4wVoj9e2dlTMOpSTxsvc1b
MKpSMyJ4TM5IL9ZDQBO55CtTzWxpGu+ZWfilUI0CLbvSqUEX4j9HzrEmZ7xhW3KN3O49SSWMEzvm
SE6UG5IBy7o5WLqot2956NdrZvSj7LsNc6m7wEMdyDrbT2l3Tpr+FzHYMn/3raZfo1YihliNFnNd
1zpIY+o2lI7cqUcamIC6PnCfhTS2crisjvQ6m1mYn//+R2ImXAR+8SK79oEy831QR+nCqnpeF/I2
5PKZn9uvGe10IgRrlkU/phPcxzRiN11Pv00fvke2ceWsCA8huXsGDb5jv8svXJux4iXuSySrb7dg
66UR+JvscFxDo7rHPq3WcyHLXWzz+O6rT2m51UWU9X5ySmtVzKLZV3VvbcvkTocVl4HsYZQj74TC
2RvgbjV2VS7iJLSTgvnfOF5UDqCluhDTSnaSthLYD8pCL+8hTXyEXJ9ndpILFCpHJEPrdBh/woJl
vi6xQU39c2sYzj179QrzQ8+ooBwYBeJCvU/9eyJYXZXjaxl7HyxEd3PJPNqpnklFwh77yTGN0OQ0
VOFJ+t8ZiWBlssxsXPfZSG0tiGjsMFDKI9pVTP+PWZ5rjvRTQZIimq2T43RvnZf+Cs5VqSDdif+b
39vyX1OWOqWePMfd0yyDDTnHZy3xfHDt0dhIlnEMUWigkB4P/rjWVobD67IJg2OjU8EzyZJPMhKA
bTcTD9BCnMZYiT8iF4JoNohLjH6/nZzwaLSwGFSVIflWbdM5+UOhjpEMJ4NlbQoCKS3Hh1aoM2x1
RSh3dZi/9hmxXqyAqLN4t2oghu1cNNfIT49anz0wLwA7t3Zxb6PFi5IfKSKKWCaWqk1NboRwFr3F
gh9E81Ak7mNnENQ3Er77QP2P6n+4YYUz+FHyyF0CAEwL30u+U+5e/MT5D9CXTU4XzWEM/yDZ2fES
33RGIZeDZ0CFkR0MMiZm9vCKqRhXTNLJTUag3AxoDE3nu2RUtgJzRSxtsaQddXamo8urc6x1a18V
f0js/2J4hC9FlZypSfQQqd+wRYPZJdqCoX+KD32AVevkSz0Pn71ZsIVunR9JrG2Ogls0TNtEx3mM
9KzqoxB9+3zRQ4daS5eFfixNYJvklerfXeFNHFW9Z0s1/gEKHia/9S6zcHccvHgM68aukS2xCz17
tgrHX3iOe28ywcFhxNCuJe01mTsWgUuj8uP12OsXJ4wfS6I1q5KsChHX8QAQEm/GZFRI7K5IcuZ5
fXqlRSBjXQxpHhNQJSztd0dd6JBGTGuRiA/7oqaUkPcGzR3Cf/GM4GSIRntkN16vPODVMNdoPk+M
91RxTb0inHLI8L/Ek2KfEiAo0Df3XCsuygeQsgGlwLBc9qbTX35KkVRSMVW1oqtsxVllirjiShms
wXNp6QDHMhSXRc/lOWmn8ILDhh1x8NKYcsVKGXe3orq6BKDBLPNdWxp4jcZmYTItixULlgKF5WGg
bWwzyC4lJ8SVwKSByILzgcG9htnbE7mSmeHvtgI3qxV3likCLeB0O0kc3m5BypAq1v2geLVWkWt4
nD8rUDZAx7s0lcPzD0LtAu85RkdJwYaYq+bI8ecYKi6ub5qD3jG60Z6svn3R6BTnszjt4V/m5SjJ
6QDa+RsEYCePFDGiWz49TnoTuvElw8rauo59EvgcVihyqeB2s0cyrhOgXqSIPQ0PxDpSFF+teD6t
h+wLq/IQ2C6Xw+bGQp/KKUzC0tPas6N16wQ8MAYTxHyOsE2Rg71iCHsFE0Lc8D1DnwQJtwplNx8F
Q2/aPaAQXcUjxopMFIpRDBStWClusVUEo8mopVVMY6foRlMtpgtFPM6KfdSBIENFQwaKi3QUITkp
VjJT1KQdqwc0zahG17yEgJWuIizjsr+JdhDHKJKPLWZobqPh2o71xyJo6YdNjjq4JhMevsbhS6k4
zlkRnY1iOwsgT7oJl6aTZIfJgEGSISSor/PzsFnDTNbBa/K3AWRUgo6GIKSl5T1A/HerQtGlruJM
TUWcdoo9bRWFWjHad+sSTRaAKnzwrdGSXSbshVAEa6FY1llPSPI14ZflRtwdg/RFy7Nzl37mbfQg
e9If/UAQfXSJfms2xnNFzbqKnyVORHc40t0dseentsve/T70j5gX70Lxt4FoPETJmbsedRalwKjk
mJhKh4C7FQCvAcirA/TOiuyNFOPLrp4bL+4YAOjA4vMsrOY3V1wwBwaW4qDCrmKGEcCSwLH4mPNr
rUNFFqeDQGhAkh5BATl+8GMFPOvgyNXgHjJ83qCxPA2D+tfUKWgeZfpmyeAwFsOq78UJTwiYsw/u
PGfruoJ+JuNenaeQ29kYdYi7p8sAKj0oZtqqxVPhQ53pUCr95S/wHDjLgNpsFkU4wJN940fjQ4yx
aq2DZUdD/VGY6b3vH21FbaeK366L4tq0p4LWLS53WX1hZv5HKuYbNOxeKQpcgINjt770c4OXTJHi
k2LGe1BSCPsgWdMVa+8SxZanQOaxos11eFlFn8dg6AYtUMyu4q0HoI7m6bvCyhMrcr0nGDODslsz
9SYDnXQhkDuqlK8K6J0dEZfz6SkEhufcPizIroPIx1H3IKKbNJG1ODkr1vidxrEOrL4Hr7eZJLWK
t8+EZa4lVc8x7E3dIp7RnyMA/RxQvxv4MbpttaPF+DnlZbaM8yblIzHeRsX590CbKzYFn53pPaNi
5yvEy19lAxDskRIgLmAQGwCkP3iyuo2FcU1bfhilkSueflmrxEGisgc2wzaujtOCBY61cQkoQO5+
WQQWiIHRtmk/yJZpGbbRq42hMSLCl5q3ViUeZpV9ENg6VRaiUakITD9Ua6mkhEdkQg8YKeaEKGzC
FOQAXlvCFZ6ef1btGIOKI+AnkDViPGYPavUP/BW6jhNNWVcA50EnWHo51KWiA1v6sTFum1rE60Hl
PDoCHzh1k30pPJxAHWkQW+VCHAIipUqKIAF8S4iOQM6t9Foj//U5GgWJJZUxyWeXljlSJyTChpm8
TEFGnzXbSxLPNzJ26Jgb4j2stzuVYPGIshQq08KFj77CtFt52fCNXFMBy9ox6fl3HFQmJlbpmEbl
ZMqIDWQ5D18ZEZpMZWlalaqZVL5mZKWJP+jkz+53ZHXbYAg2s20766gG6RiLtc7BcihA0onujER4
QqI8Yq6/W5XtYaihn7HoJytJ8Gcyr0aMA1jrrO88ZNfpEBFKVVaoV6EhwkN8MGoemlh+UJG0a8xL
X4bKGrkqdVSr/JFa4eEB1Jfg0OjXVEiJqQoTT3JLeBYHYky1yjNNKtmEwCfd0K/dMkGmvIfrQYA+
qWLoXZuUvmoPOSGpibCUNphM1/TzKKBU52H09jX6vJtWt/u8Sfy1oVJXg8pfpXP17GnRvS8HCBGO
Jnxu2I+OB/jZ21z0C0kFY0CkC0uPt7EJec08/0eb7iPCXznJjiKKv0qVCpMqH1ab5qtQiTHH1x9d
lSFjQ/gUEiqb3JZ0mVWu6UO5BFI+Mtm5pyWGGPNvIo1oWkVEzdKyo7aNUv8aaNbBIcZGco4QErNM
YlE9NzCybv+7APtXFmAokv+bBdj5c0Z++vudxr9suf7u1pTnmFg/qyqlWP73zZeJYZkMFOZjofPv
K/4pDvD/YbqCGJ2DWMAQHsutf+69bE9YwvdoNvXVVuqfey/jH7rhIGV2mPh5HlfUf2XvxZ/sP3kD
DF39aX30AbzAbPH/lcCmqiR1DKitm4Fp23igWciri5Wlp7S4dfWrZuvmktbsb9vAsW7CSNFDcuyl
iyep/6OzdxIBQi0QNB6TUTysGYD8iWHeeL7md7Pofj0zhCSMQOxFwWKEU8bSmghvh4pCnBBiNfD5
CXbepS+dFYUuwbrJtgm2gDUvTspE3RE6YbZIAOThZzbC6UVIkBfIXP/UMYfJqPAdBIkUbiYZQiAq
9bjq0/Rgpsnar+EC45HKCX2wtZUfX0VCJsHpn0FWufhbGmPp3qUFoMCVW/C3n+pP3tR0duYl7Xmc
3eR4ZChF1LtreDoL8vidLG/oDTAjohW2I8PGDck43XhKh3iZGlicNIKpHNC0GzbsV1o46Im12dlE
eeIuqZ57FB013oUYJdhObLOD2tiNPy9DuwfxyCaKFUwskxVx2203vYf0WC+rmemuw0hsYN6sSqS4
3nRU8iRkeWLBJZGuzTGd3K3wf9sxyx4sNgXa2CJK9V66IvEuZe7fTOdttobpnhfs4eP5jxm5/AsY
BRbVqiNfSxFVqEXuSpfiWhO2IhYBrCV8TtNOiK/ADZ4leO4yiHWHY8L06fScivgAXSvBBTlPadcO
Ovc395xyFaNqWjQV5xrpiWFT8Y7mtakSrV646lqWaKHA+9jq5Ojo7Vm0Q5rfmEytpsDLz6Pt/Ay8
yGJvsBYy8YloGJ69riZtRWGUCaUyB2tmS9UO+MDI2du0k/FkahCblmFxOIycctP3v9LRK+St8sGC
rRPp8MXmBETT6MkqM5Ps8eC7UwWEafXXdAjDnVdY7s5x/GvMt3Axhlm28YSiVMcBBCTfjHFJADHC
7CYNqnrLNngp0WojJQ79B1eEjKJd8hMj96AIY8JmQlmrFdqz6mAYAlswdMBeTQUrHWIBZgQ7Bl4f
qhVDNjjBobthnl4NEYY/bvf2SufY4fpAeFXMC4oCI5VVWdGKxPB9IpOaOyWmpcHC1JfQTeFOj4nJ
crVukUVEHZ+XNKNOK8mpXMtaZhTeOvekVNUn+9gT1aZIqycuel+VoL0sHg2TvXNMpNbK0dpVG07g
FJ5rfHqR4RhrKaZPP8y+XMlHmqpTUbISZx0gV20Mym7DNxIwa06yZqIUt2o8EuXkDcsRZJz+cvYF
bDYwXbNTOvepDM8VqWsDLnET+k6y6ouXIbOadZfp0yrLHFpZG/M4GAUljkqoaHvlZnSGgxgrA1M5
g/KptZON8oUWWdOvqkKbNhXOZjv11r4LRiTS9LHUuE85aSA5VBFRBJDkGzSFG/Y3zVI9ughUsVfr
Pj1igifKph7Z3cXIw8d+HQDJrRp8DEKHdTZic53qzXvv0/XKzBA0ScP1UJgAN1Has7nPv5gTnqsk
fIowzi2q0Fe+alhk6+pMbnCsS5b8jWWKdeRkxtL0Mnp7b6RZSXB2kbOgPOFP01BKa08zA7OSC5Pb
fmu1bTAmMqHXuaFlPu5Hg744BtfLMXWbLWXP6SJ0CX70GT/ggk+Y6Vd3STEEi5LRW7g14972rVbx
fiOM7wz8E07Tu8yizXBMnK3hq75ovfuuRPYUpuGRY3+wkbnoH5wkQqysKC+/x+mUtUx90/GhGep6
xdKayhwCcH1BzxFrao/3BgsGCQ/Yx6m19dkN8l5BTNGaVJgMcUAcJuk3aZltyAmtC2+4E0dtlyFe
sIXGnbWxNxa31VWQZNQkld4P7F6xHdt2OHitv2pVdZeb2MZiCC08z0m3cqWUp0zJTULqgibb/agn
nTDhAJrQji6ZPys64zX5lSWPpDjGfWaI+aM0P7mVXouZQ2fZiBmJiFj1eKh5rsSdguX5Qtz5AuB5
cdqb0zLm7z2oBWm3005Yxm9NOzidfT+Gxp1wpnQnbPRslYERkib+7DO+JlNl/hE1f/XIDdayiL+D
gQqsnrP4ZkqLXd3PnOFbuHucgkjNAsYivuDjStNGu5QtwUXJiNfnzujndkeB7nxlBBkyXmoMmAv4
Jw0hxaZJb2Fgkc2VXP3oWt5PNDya406YJriurca7TbxnR5EvqwKHat5Oa73na52Q8Kjrdk2HCqGt
7tyV7hr/n8232nG3XWhwmzextg3I2mKD/XrFnItHU7vAsD0uOtGkeDGNW8hCeDE6YJr41kHCHslL
84OvbUD7blZ2wenquzo9MtMT4ms2YVpOPyXGN/YnFMgNQIrev7F3XjuSI1uW/SI2qIzi1Z0uwlVo
kfFCZGRkGLUwGuXX92I2MA00MBj0+zxUFbIuKm+GC5qds/deG6/vVtuQduDcMy7UQbzzc5aawxCC
PA9pRmS9fpCy/cldc9r5TvrmNkyDaYw3nnqA4eYbE30+GuUk7/yJkiEaWXWCTm52yzZt+l0JPWzb
1XEOXeaXUkVN+qlEle6YRjnV9wF9TmYClE40NFZmoEExuXIlSqGd4f+wD2G7NEi8XnsL4SAx8x10
WZlX6mVIkNaMT1b8nKHwdCYutjLHtWsP5IBikfR3uvTqLVLcRtPes/GXmPZnNilCZ/gtQGOLALYn
8BBIAmlkNQxCE+ISWFZWFktmHIKC0tMleQce9GLW2gdpMj+XnvkhMgJkIx8bBLe7vFhuvC9NNHhF
sA20d5N5D486oWvMaqazH0qkH4oGI08G/jnELGNk9lM/0mmzlHwmVPtONu1q+uqF/FY3wE4RmO1x
p3S8hijJM9++yaaT1kiN31kwyF3v+8tmcLH8pEhSFAPUBVlg4I6h/ZQEHg8nPPqkXOF4201wwOb4
ze0NYUgDFZYTR5udvIFTfijD/iMFhajpr+IP6e/nkFxHJnHBOLn+Ra7/KQ+TYNNa/bUN6FhzhzeC
sp9OblW7wnKuYlj9seZ8v2AK5htiW4AdrFOCNXvTzBRzzuyspfOeUaZtxS2BNlfOEU+/CsIPboOc
dgQjyfp948vfckFuCuttbRHuQ9ASKepWOeNgFDDzzJZvO2oe36IZJG0zWx9eqr6kxxuRzW6+N0v9
4g7lXo3TZ4dSvVsGMExFAnMoULRzSsiH9JiVn0mfPejGSPZjhS2TZYxOZ3Mr1HBvZx384fVv3ii4
QMHc2zvcXZVKTl3hJbA1U3lEj/5l1Ec6ph4lAMrT+tfYtGS3TThdmQVEMDAQ7GZtQ7Qoikj25se4
YweUbu0WuFFpG4c5+OjszDp4ARRt+Nhpxv2+KRe+f2H/5qta3pGrKPYNAsoAnoukbHxo5mDHQ7q8
S7GP9UqH56QyaE91gqPle8NZ4nyPyECkGy066ssTxCVDgCHBmGaSM9+7i/1gePWD32l33xo4JkqV
3ydTfWeEXU0Ww2ZN1f8ukqHc2fmEKJKxEEyVvTNa+jTyk2iS8TmwiYFkMvi0lu4jbci1ZCYnBIIT
1A4iG7PuxKmVf2cv9/Ej92eNT+FiKvwlaatfapJtt7Rti8iwf2i5ehgG+2CWiH2+yFKgH8uveufl
KCT1DJxn9L+t0nv3qNyY7XxXVMNTpvpXrCNIfcsh6ASAHetN2vlH0fcXZZELTPM7td6F8AGvqCIK
vxanu2sF3xagpQntmVAapo6InKF6ING0PO5m5fJADm9a7BUh/5iStRrGBEHwvW1RG6PFwV0h92Ps
nHIxyQj1kDWnNxypgjD2tD9AL6oAJ2cp802NPhFeM1vQDIb9aG8GwRX6zN6u1JdFSw3Mf4e1itsW
zEEk3tDtXun1M6NcQZMZ40rsq5CQjSw+uuxPN1V/cxnebBx21uC/tVwdlTlx4ez+xHSwsEk9uo6V
33WmA3KtdbaDqMf9xCZ831fr1276C2f9NnRUbU6d96h6890z/YAVSveVOWG2n+zica7FFYYNzwF7
RMXP5amHctvl5C2EYd+81eA36uCrYSiMTGl+Bo5PQNk4iuVpLJ6NcG2yhlxwVLgWtkVBJWjtX9en
GDpC+QMoDKpS9c2D9dwSTE/6Zu944qWT43PjmF5U8uDY1Y1389WZDubn1LYfVOM5vPAr48pzeLyM
8itZrk2O3tKO0otqYctnZ76MiVyfcLr57vnUtZiXg+5AZ0p5xcVBwbAjgF3kqAnCWnBGxG8uD1Uo
Fawyq5EBqkNYm4yH1hnFrpdVuzqkZFTW6RdVnTbWugLKDkakPd2F9i2Y421prRPxENrv42SnB2p6
mv2/X+aVceCB2N0V5rnG3EHPXnEKleNu8956Mpbmj+IB3nF9Pom4PZsln5whCN/Gjq0nh2W+5JhY
Pb0rg8WMdAK/tFfesSoxe6673rJKvzKD+/Bgk9yvF058ktGaOmqWr6LPozReHiksPbQGT9T46ttG
eURGZhFZt2+xCim9J5ZNbuyH0eYWcgjasjwpPOlOcs+282o5WbFf8gyik57usr767AT53aHFnm7j
8LSlB30WE7wU+L9kn7/M6rXwieAZy9LuhoHQrBvqI32OR/Qd7+BM8R8O+Y45gbeJkZqRq6NbZFtJ
1UVz0Ra3NJnQIRPDjEKLIVhWvzwbLFkz6EfTQtkT5QiVVzGYDD7Z/t7FDFX3RzqqnEM1lBcLeP5G
A1c5xJ11cl2SsaTRR8faUaVpb1z7MpcLar6AhS7WQ8UorkEQfjIQgfRZ7TZVHZ6pVwP7i5jtx1j8
QpW/1SU4/jH4hGEGN6m/k4t87aeZRm80k9H40LX7BfVsgrN6A8ZA0fjA8G26w1M6AWSM3T6OBrOZ
9llGr0U5kH+lTNGSYUPcOAzJCzGPq1I8msv0Oys9NOlyaWgGHD9rlc6wtjwEl+C5Nvl2TfRyvXEr
oqYjLT8dsldTiclzONLCSAw791gcaI4La6aTT1X9YRyuMS1m97OuOdML1pmt8zq6sRuRsiTqF9rl
RRDdBtpC61+2ZtFGb9zKCZqFVv4rhJxkFnspnU9tIIVVXf4Cq5AEOgmPnTujYXYfeYblRnjFD8UT
yEwdStZgxexfSnD52Ip4PvkFUSzjNeE932eNy/XfAPQhqayMzTxkC09uiBmvRMDjJrkUODeTdsfP
rzDbsV5nY8tdiS4xnYzrhzHb/M3S5N2fkP7TVaPrKnGBlX/m9NsikD+4bXvDHfvZnNvGIJyRsSJY
j80xUAgrCcFGm2dY7NQHZS7h1liME/64KOSDQ3JzAa1dkLnqJIWvoenZW9dp7S1R5M+xVrc+v/Re
/Wm53UOc0FYwT5oUuktqU99Li5BSOOg2Krz6zRqCsxTs0MZC41wPcVaJ2rradskKQoykSgwkdyLG
3sFiubdyGn77I7sIdNhrZnLCGMwK3Orjhy4of1MH+pEUxWdfSZNKS/QYIOIbOlh/T3XNOwWhuJhj
vFWSO1d2KEb9SzrjX2W5f4Ku3OcUSN8tK1a6H8Qttu2z2wPFjTO+9hDz8sLcNTG/g/CukD02PVSS
LTwHrmzDSDmAqeoDavi9NkR/6Ba6GxruzoVu0lPh9n8wpqldQ3cio+FA9YCS8hx+xgPRL9ssvrWb
Ag8U9XXxG5SF6ZTr7J3b2g98cBJbY7sNjQCnPOZo5ceg7RpuQ6ofPsbKZ+NCmmfqqd5uVlBWhg1o
L4Wi16KuuwPHw2EwwSgPRK3DsLgZAAkcdySn1vF71/zAXTx9LA1BxiJ29pVpPHEYRUlSwEZdBB6X
wP3ELq+QRBnqAEcZHMqBwpOU6/TXUBoPebN8KQ7aTWjI+4TnxaboWN6SIwXK37Z+s00gUK6WzNdU
QUuokuBJ9e1PHBI9xZYfVTyKgSj6WG/815SOAtEwZfTxIyiyLQZezLt6Z5nVdwsyaRs6TKLSPjNX
fEprT814ci0LOIZ9R/Lr3y+pQkjOPfJVHwS7MGOVk05ehSJvHG0nmJmAPdYphCwsqR+MpPxcSK/t
PV7odKC0w4iTBCiB+ZjyrLJWP+5g4swNV49uu7p1rdW3y7mKns/KbHX0xp335WU1E6E8lox0GH+L
1QGcYgV2V0+wnd+3q0e4Wt3CwWobtrNr3lS3ZjT/6jDTfKUZkgOuggWW43z1Ho+rCxk3X7CB1nRf
Lz1/2JG2dBzLAuuyvXqYHczMDaZmrOS3HpNzitnZ4DUbVrMFJmimlBVmyxWGFYiZf3mrW7pffdMs
vzYhRuokdOBzWedYB8ewax6IxrFwxnmtVg92jBm7Wl3ZKfbsHJs2EMtHG9v2gH17Xn3cFobuEmN3
isF7xuhdY/juQslbL/oLx9tTX3N+aQWUyhJsPkLIMZ1hXOwEd7us2RCPq6t8XP3l8eo0r7Gcx1jP
3aC8tUH83uj+PcCabsx41KfVrV6vvnW8AQeK4e7hAxP6w9nuZVugFOZLj+Vd4wCqVXgzjRO7YtD6
qzd+9C6kbOfVMd8S6p+KStCsixc/i6eXFlINs/DTYqCdEqbF3d4n92tBzobwJ25Gtq8eNn21+vXx
BadbYdJH9s/Lj6nfwdw/F9cKq79T6pPB/tlWermTybYjEkAZKT7vb0FQIFTNucw689zX9Z7SBtVg
SmsE961iTRko0gaEDuY1gvDvb+yCXkZBuNB30z+WzaTKBen5Waz5BTnQbc07QqaBcINeUw6MsWbU
GOZHI30gVf43zjG518P4GY/qAWMl0L7HlODERIBiWpMU2UwtdeYSv8g/AqIWVEjXAK3aae/2Zbsp
AHNA3PtiYoN9OHtPptU2Z7I9t74M1dUXS/Ik0In2iWMcOPtX2JNxjBd1LEgXwXp5cmX8ojL7p4gH
rHXsCFXTv/vSvPh1FqCDgGBjHw7B2B8h0bDKFcBBqmZezmrkVZCkdhTPiaMmxxOvgR6SGN/umiwk
6aNI/JgkfybWbKp9a8P+oGfMqzUJoaZhrenLZ3Ds23SR39giSpjqmmse6M/Mda0dDXggAWtoT0YA
iIsAC8oqIJah5YV2SSrFa2SpkXMI4BmW6zAYny47ta1zwlZ9DEg7AYy11/ATw9dHSxqqJBWF5r2h
xvHRJC01rLGplvyUX00TpFoSoir5rrh0gbq0CSTyCMe9sonT6i8YKmyWCbtnvVAhzTMMwxtl6wVq
bIzlMrUYOBdxs6Z4OBDf/CtsQYLaUfspVr+99ZowyfTEyCB4JBPw4Yhymu7AHmiF87E6YQMEoUL5
DXeU/EsUXCZmiI9MZ38kJYyA8wqb5Ewpf3qf87fwE+eYhOBb4xG4UpplpyyndDFbLOrcLOtjLBeq
COvepVY8varBcg44t/j62AE25qRlBZ8xDW35rBDaHHhm9IBe2umiCOjQnsA5wTiOJSs9BaPTRnXs
gfO2ynvT4VSsyuBuzILy0tFjYHrtS2Wscn9ZHp1inHcCrC5JoPep5C4ZB6bE1Me3fXAkAVKidNuC
yxGLTEjKA5WNcl62swOuLS+CMmpIk3Sq10dzFueF+vjcCzU3W5/Ti+SrZANY+eh+g5ZfkmoJ/Kei
3Jp6hqNqAJxNHfGFVwbvecsul0YcguoyfiBl2EQqYIFevPCIAQhulM7d4nuPNkLnKRbksdFD2kgl
kmtVN5HuZdCoLHHg7KwuwHV3UqNoEXMFEmOOf2Ju2Wej0fzM7vso2msz1S6f0OpX6Y0n9g3FVhaP
S4OeZyuKV3VSxLy029Sqy+1ETcTOkW7EZa0+mVY8gsDof9V0nW+ADsPBtlnr9EYTuVwnIlHnD1kB
dAfrHypH8NYBe4cu9O4uzUDHe0hbjsMiuY8Vh084yuOUhcfc7rnemrSL0fJBl7r9XPlEj4OeW++c
Vi9dVewytMbN7NF57WskwnoODQrc59dxoR49GIHG4kCO6aUnLJWH72BzN2qir6ZjMT64bbbnDv7q
cDGEYdHSryO7rWFYdHEHFEVnQXpntDUspKrlozfyr9w+l1tfTSQfIGVzN6h2A/fAbdEs+P0aBJCg
mOx9T+VJNFdLGyVjhrnK2dGtCS9KOcW263v2X11/9Fsu38IsH2tVf6lJPhudASvqNTBDYlUVRr9J
gpFtehzXvP3HHhW3LZ4nsXa6Wj2BdHd6zI3sj9JozMtUzziQS26vtrNZAJvtx2C6i7P5qabdYlI8
mVdkwWbsEpTjjjHMxN4M6hjMkaQwRxfjHcFrb09S8jD38lJyt90vtsNraOTuwbJ4tkjeoMSBRdU1
LF/KVte8fRQf11l/4uwgAg2pTVXZeNEonCts7GGsugSMVDO/VS73RRHzuXQ7duKhVf81WCGGfUwj
2ahvjMk4hpIaGGTxFOeje/YE/acDJxbh0frayJRlkkzvczDIGU+M7aza5b6S255WloONxZc0yH1s
TQMsTFBjPIjKHQLTeYrdz9rN1MvgUKIxuzYsTkUbRxr/Teyz1yJnhcaiI7o0231V1HQyIcva3D3R
5XiyBlS7WQZ0/g7wbhAIaml6HqBrHH5a+LHtufmYKu6zZgcF1KwvRky0CjUfby5GMvKDUPxTnrsm
jSk7asM0wDl1UAGbYMyriEGQKinJiuIyQXQScN9QDzPYdoJEQ3y2+YJuYjtBeZQwZjDixXS++s+2
YzhHs4Qi3ubcrYHi8GTJejAnRpixxY9f3Tw90gr011Jct9xp4a5dwpYJs3zn+XNwWArxZMWko+Yg
K3aTEp+rWmtqY2+3HowHYtJFbY6oSHb9gBM5PYYpkYO5mtLzqgKGTl/vTbgc27x5U3D+tlXtSB6I
CevYMHzymvmhHwuAVT60sCyG1GSGjzTiSobboYngv6VHXBzkkA0AFSutD0qwsc/7U+8iuZWm+Vam
CUmfgdhOwftA3dNOB8/Qp2YQy4iiEIwqWqgD3PA5rM8SK7PoOXudFCWihAYwGdnfbOrfWwNcff4l
IWCd2C9cM88eL0MtOOYx+sHcPye1nx/CmNmxTaD0IXc6LKuRUA84o2RE5tHedXnHkj/WEbtOHuB7
z/w9mLO58UmR+GUmqGscjCifpxLJRlx7SeU3GECeiYXxFiZcdNuuAYSSIMz/UuUY77JFKzJp9RXb
crDXk7jK0fhtW9IFgF9idhMHozbsO2OagBPZ4DCcWoS7pJJPeTddWoGHGLJhgnCKqZ9Obn7pJPDq
uX6t6imeqnjDxheOxOwEePzpcihUfbdIoEy9l++04KRzoXDf+YPzCLnlNEEdJCIrmyOkSTKTnRkl
CtWJVtgUyQAC6jCxGzNMysSInm1Eh3AH8/NhbBpiJBod3KvlufNQpkWG1EjFwD6zWMTBtFKUT1gJ
qh9nS7tojlZaNg8ZIMtS7ICFM2vy5FUDFvTRxkjTgFBjE/rk9s4lsywmxTRknKVkxnX5Slaec80a
klSxOBE2Qp01hmSVn5+UIEEhlP+7qNwfDx/+zoiXg8agvFncqY+SRaEUDWAMaYADpo2YM67HpjHi
286JH5a22E0joPygKkaOQHNHNszbWUhGa4LjbVThweynxyTHvIGFNvIYOCJRsoHoEO9mK52h02Ty
4sj5Tzk7P32fTxB+nHSHFPLlZ6Z54LmCxxrVAWvAFUF4o1ZySJr3AY9+EjczZ8mGTfKwcwrr5AAs
IGr7ENf9pzFx6ARKfmdt4q52z40xqeCEZ/DLIx/k+9Yviz/BwXAa78SE63GF4+nLDC2HO5MP+b9/
1wbSO81dmZ3qttml3BmBZLegdUlTaS9/MhvJA/e0uFBIgUGzaYZ3tjWKlnzm9Ll2zEMl46eveXi7
3qPZ8Pmkr8XeJjw94dlNO1OVkWUSYP//Tr7/jZMP89z/w8n3UH8Xv/8vBAv+6//j4wtdEBSBcIFU
/Jdf778IFrb1HwAzAro6/fDf/xT8t5PP/Q8yNL6NJxB3HWiJ/zby2f9h+55l+n4QmOArnOB/Y+Sz
hP8/ARard8/DY2jCxPAs1/ofAItscLtWc42M2tDLj6nJUUNcEvJX46IBQkohmsL5UVvlZchtzvtF
uO9LrR480adr8kkelmHejt5kvo2h+808fNFJ8mvoZP0eELGjSPStCskVNoZoj2YCVLjU2LUzWlti
NVccdgA1SWDJJ2GE5HxtNl3rliTEIqGM5tkc2eNSLcaoySom5xTT4rNnCoF2WA5Xa3Ip28ZjV3hM
u3kwsbAMil9VgP2qzqhS7NP9zPWM8DTG5wZFvVoWczuxWz2wkEXYGR/jnKQVMBn2H/o76I04Yp8f
PsVpinC6Rhmyati3pftV52ZyynDhRUEPJDZI/Z8GtfIoLEnkCBs18+mZDr5NxxEOj2BRMMiKhjw7
LEqsehsx046QscVhX+0t3d2SUCFkLSAR3oyLha6dud+hfdPhTEjtgxFhqqdzFQw7U/7Lr3AezLui
a7Ys6UBc9twPdcRvyC6e4yy7DxShXnm0MSUA1tsaoOfrdTdcklCI3zV4Bi9p7kxvjmitq+AOJxre
LFBSzF+0KM3P8TDGWHjG4sVlId/b43pBSIf78o173ZursuzWTprJIwMeqf0/g2ac8yZCbYXXIaQz
KTkZOc/R4CMVJw8jmTzQ10ixXdSEtT6lfQHDWjuHYcgQ9pOp36Oa0zqJ731TjyztajJXuE56iL0B
cp9TeltJJmc7cbffZmrHIav9cQ/OeS+d55b7GJp+ZNrAMMH7TISnJ2KtZqZOVjt9sSpRpDjUfFjo
n9nWbm68YH6Za5rUl5RSB9siUWWLytkJ776zRpwqCY0awXNMoCvliHMknYnDn8UrWaaYkRoZpVne
W1zWQ3x48TLjOCUCMF1Rg5lmSmbhUwgDhCJQcIHAo8c0ihPgHoO9cZgFahc8t4BhzNzbsPJ2bITQ
HxrCEQXq7eC+OlIfRx2xVdsMy1NHcVQov2CgUd7O+yp+k9jZ9h5tDzUGIzMK3CjH2VCn376T7aEe
sfwQ2Dz5r0k0JguOP2h6pTEdu/Q0ic+y0vu67u9iQdcFqQOBZyl8tbLHAqTzhHmxo/uhlmOkm4Ny
j6tylXmHbMSsWhAHOxQVvhen3Y9k24rR3iwEIAyTmKb7QaN05pJi0rd0jdW8lM170KKgmN1dluNt
rU917MKkeIQcw1BQbhwm4ZqWcSS5KB1+DVSJlu0Rm9umpsg89S9O99ig31BdFeUAKbH3DdZ7zS3U
YfOWsBQ14hdCe5h+PgZmFQvGWudVhD85yHG8VtzSSl41XJ9RSlsZCToW9+W84eQGNMoGwmJ/d+8j
wjj+qrRHFUwM7ZFM607NXO1gVG0FdUUF67vHuT9Y+mKmZ6EiEdM1O0ZmPu8THR8m9zDSIuaLz8F6
aggYYzfYJDMDBhy7ZbfmKOCNkUMmdBTvbCCDIclyIuZbo3EoQys3ybeLjlbqi9NDu8OoG0AjSL+p
4IlsYNRc55P8s2xiBv57glOEd0Dt4b2reRj8rsvntGqP+LOo9Ch2DsM95N5IdNwQ03Y/8dLY/YXV
UkvdquF/hIQA+/Sj4aWZmH4E70pNUWaNxg61PgigHLDrpX+9D94XzcrPujVddq65AHq091aIOQ2A
b4wIaHY6JtoOFZ4PnnWWNDrED81DTG54oD56tK+TqaGSnLjRbI2BTo7zCHJYZy7QiCdDu1sPpp2h
zn78QqPMxud5XwHMn4qXkrYiUp7bpHmeQfOpPwtX38l+aJPvNj11BCz7/jUfr3P4Nx6a3ZrZLYFP
gvFD10MwpSdoMfeC+uf56GVsUVDB/4bEasj93RV8iRVCoSEgLoY/XsHTZVGHHDeT8P6aSbcNuJXi
bhwyuW+r08qtsNxXkysmxxlX7hPmuiSmDvy1Ql4TZNFy7KbNj2YDVQW3bjzW7iPPOxSIvYUOExcT
bFyQoKc6WGeqA76tPWm2O2ApkEQejXbnGy4Lw3snGzewg2Y2G+rDIqM+Fn+kJH+IsBDXb9N4pkQ1
mA9m2rEThBqCepZR/IGxKPKa31PKs2PvTPm2LaktqrbwzjbewzBX+9L+oDOOg3ZjC7yzPC2dtN4v
1OeRUmXl8AZ2ZNuUd05ORJ1U/VEWn8Lcje03Eza5XVKdfzwwVAYA9QYVTrTKPPoDJjl/YQdTFS8d
vvmHoH7yZ5OQXcfgrNrhzzw2MoKy591ZM9K6H6QkabE5tlAMqT21u71gcjqAXzYiYk6k2TRd8iU/
YrH8dUz3F8zmeYvtaGUTiBiS+P3Y9Xc+9aNvRhpGzVgGOJIkxQHt/J2IkjXYgCOd4ftD4U1EX68f
4ZiYN/ZWJ1J9+UX4VFVPwc0ZMvHa608bt/uuIpFNe8w2KwLjkRldPrnFnxBs/dGeeFQZrqaUwbMR
earhB/LGu1dweprp+g4+rhZdJ/WeO7qyD7Cu9p7sfllD1X2VLQv6cgTkrMp8T1tiubF7HvhGYlq7
xB7lnnLPfrxQFiKt9n7uX4lpst6bto6PvzF+tFK+DD5LE/5/RHVI3WcbTAODXGoCRDaP2NsqhNxw
JogB0yf4AXzkmw9zjZ0BxcsDAaHsn1ivo2p9WMYfDe9rfGmNS1B8u0b2iH11CyXMJ6YGMuQlzzBp
OBTFQZvBmoAQM7Co1RvPfcKXs5WChxsYViu/0kUcDu6NLL+BgmgM7DfS23o4su5lqeru8mS8KDCl
bgI8ZMX5icIfH7AAwPNO4Xem5q9C2belTCpkeuMuX+JwK0Tb4PNfhX4WikHnQX9itW0E1jeERfrv
kK1ptsviZHlosackUG+5ENG5l3llQrpRiDOhj+bAyU9eL+pYK9+LHh40CbTgIDvvSMorPOQ4DGVs
XtIqv6UDz7s5IDNWW+PGWXLvuaCu2fQJmNQGqy27aciMwnJvqFLcaLtlfl3GDCyA6T8URnaJkXqb
mYcz3wWLdXqW71sHgM8IMr2Y5VvQDPXV7lWyGzCL0U5ICwZdiGQ+XP0UuzdcQE9pof2DJbsxooed
FUOpZu5F9gr4QLgoibaVLe6RNPVIXJ5wuNN2NLKOH7nNdtPcXAsqRaY4a45Jm38BybPXC7F14E4H
bLRbeKcorDeIaFL5ld8rWVKZ5Pc47g29o8j+02JFseuyr1mY0ynEgmN0Yjl0eQvZKi/+WsYCDLRC
bONrS2cFfyBejagNrLc6FSOfoQd+OBgIYYDsqtO9ijnflTKJKfRIJalRn0rBz9PychKlmQU3RusQ
03mETIY3NU2ODew7/HVJgEkGqRb0ULiVeHUmvAXM5HhE9RTeGbpZpxNuinIVbYwc1djPES1hpD6X
YjwCzuIekYCLbmHY1iVHP706vyqd3fVFesLOOmwrkG0bcohzVMXT6+AwP4wBQXEoWh8mlQsb5dMA
mMB1tqxX0wguLnlDTD2MGW354VS6v5/Kv16grwbeAD2TJIbjy2Mo7wgyYMtKAcMdFyadnW+2eOxT
98sZ4J3bRX6zqKahMNANKNFj99byXmaO/NRSviK1HnoWPIdqJcMDEEKYyV9xp0BJcejasf0pJKgo
zhCNvwaVyTuCz3d03rEYkTQ8Lp0L5HrCdCVamiow1/I5yUZ8ZXaDY5mewH9MGQPNnNTyafbY+7eT
0eytNrgfJ/kjHeitdebu0LaMrU0R5LHNHRnJyadMo8dvac7KPppZ+eAiR8wDhoGwMn5sJ/+hPj64
zFRRqFKpMxaQ4RBgT9i3LTd9UQHF9XgAJ6FxLq252NVW/SmseE98QNNvwqMwKVkHV8nEFrjNqW7C
+o/67xZ3nQtK1uuHdywv5rYJWG7zSpRnFs31Ut3XyBdnS7kuDmwbZMlkvlRpr45OQ4NlaRMnEGpp
D0vmfDWlobBRUWQ1quQuDaYmKmdc0c0KtHW6P2YryIW6gK+DYb6kGqpsP7YEyIyaByjZPVaOYoWo
XMLU654aWFNpQteCbdHJHoLxTebFOQ78s4WxHg8Dno/BnKKkJmvgG++Jpiy9ybnQUpKJsLN6VhZ/
QFD3szPmkxqSyFGaHrIYCy+2rTBog8ck8RnystdCe3eeSH73KntydCq5BnuYSe0XlSvu+xcJvBzR
wePNZYuaOPlXmtjEf5fxEkplveXlmO/mkW43igmvBEfYiBJxyYJuNzshc0nOxjdTDjMOg5JfSe49
kidyZ//x3NV6RtiAdLH9ZtbuByyWDfkyvmtiyO+Y2mD6ymndGCcvbLAVF9Sw20GjdffTkBHlhcyD
R5WLdmZgoSPm5Z+bZd7HlqDzY27PtXXLKmI9Ou/1aagwOaqyiwYHYAmpfv1RAutyyYQ9T9wXJWyE
h7b0HxtCTm86HndQZ5t7wdhE5Kp4yBdKLoxsjKyQ6ZQHvxvWoIyCghkiFnqTj3G8S9Nzr0gR8EHJ
9uPQH50hhyeTmmxB8wniQko0ykt2SrVW5Mvpc8D9A+GsIuHwONtOHQWWHrcWRsONX1IOjIByP/X1
l+5ySV3PGiB3aIPBJ7MxVUM/5+IltyD+4jjh40AvkArwE1iF7rmVVZQPU6JkuF6w6b3lEyDRvhM1
+r05qQeT7x7zV3ZZ1ETocagOS2t+Z0XJOV94HibdcbouBEKmzkVMAOqyGfsuvJXgFbYVUmhh8N5Y
0wMzuhd7MZbX4p27mXMKRGfvhn8mR9yObgLCuEeAilcjZL5aIif1auj8BQoW9RWraZLL6ZNcbZQ9
fkq1GitTHJa488FDYbk0V/MlPYpXG7gEnkwLb2bA4EK78a3Jxp+wBD0S4uLscHOOq63TydzyGC7X
1nZfGdqodVwe0QWZHxBrBz+DX4zhjJmTQyBdjaMFDtLin5UUT6nGW9r9M5kOvUmVoKl3gUh+Eu6u
ruOdl8l/MyVGMI2jIx9A4LfcluKl+ZPhZm0szEtgt094zye0kbO5Gl8zHLBydcYOqyl2WO2x/35Z
rJZZH+8syrJ9wz1JNokmsKgsAla0eG3ZcshIr/bbhkkEpIjxMIdELzmCoimENrJ++Arcu/Nq481W
Q6+hKM1e8PgaPmZfhesXD4DGA2xrzMDweog7zJdqtQk3/wzDq3W4CK9Bln35LLkpM/AwF5uJe5gt
l1xi+OxRI40LmdpuuStKrFumr5/Jxb7o1bKcLg+NplXShWTENsLB2YyjkdolvM7TYnwOqY+ugfX4
uJi46Ubx5C7s6Y7+apaGevlZr/ZplkD/yd55LMdybtn5XXqspNIbhboH5R0KBaBgJxnAAU5673Os
V9N79bdB9r0kIy5bVwMNFM0IVhyLAxSqMv+99lrf+sB4ibXTwlpd47Fu8VqTxmDVoQ/3BO6dzYgf
e9DTu0gM2mnd8BewbFd4twc83JRlmtuoqs8p46PfGMtW0asNwVwclmIBh4D0MGgtAzrucA+XeI9b
XOJKFda+0faesozVoeOfa9zldfxjxmue4TnvxXweiw2dFiF1hZv1EX8XIRQxqw9iW6djpNsDjfuY
cLTPONsbsbhHOmZ36zbIUhbdYoJPWMjqYou3HQ4dM/jtOGhprBPzvC02egM/vWrYW19RoKpgtLdw
3EOIXefdugy2xIcoOqOgR+z5vhj12xqFEy2RN4nY+Esx9E84+/G5F9hYBko3mkhbRO6ud5xsnZAH
ULTkxYyeVY1DhjF4M6yx+6hmAiZHMNlc0Ct3X9rGM43an45DDsz2o6vJi3F+pYeUZJAEE+JM2yZe
d4kJXJckOnKJMIRkGWYJNTQSb6AUE3YiL7sy+BolAAHdFRuQhCICC6NFSE5ClbwEuQlHAhRp3w4P
bXuoo+DGph1KkwUX1iZ0A1vN1k48vkMJ3gc+wYyIhEaXZ7eYJhiTM+4Js1VdeB1dXO7NmxR028yR
GP88n41EPwwJgQSzHzP5jz0hcmeH6tRT+5AQGpH0iMRICvIkoQRLet4HNBmuQomcAMMJ9h0plEri
KJXBhdenICbSEsIWrrq1uxe/9rd+ywDt67LDoxdreqGHO12ZboleJ/GXiBzMIIGYXqIxNhkZRR6Y
FO78gqhc98q3iqu8xGqqmqZTcjauBG6wg1A2IyGc7weTXE4jAZ1RojpAshqJ7nh9eGmsmIUToR43
dHAmRLmEsBXwwxL+qYbxzWCVP5MKou6U+dGuMUDo7UdBciiSCBFCJIoBZpRVyqLK95jEtJDNVkn2
KCeDFJBFUiaYImSTfAkp+RJXQqiXcYibt0SZVAk1RaSbFP3ZVJG+kU+/Aok/zeSgcINpC1ZuHXyZ
6VbrfCw5pKZ0iU8RKnizo+lpAkxYkq+KJWjFWv7emZH0RA+fVCci4++QN2Qpz2f2lpLXKsltaeET
vF8MZg1EUJKfiPR+9alohL1MUl+KS/wrcPlS4DLf88++FiGx9lDCYp3ExloJkEUSJSO58g50n+wS
KbNQ4mYt5ilTAmiNioUZ63cSdVefhFpVPU8SWPNz3cJabt6PVv0M09A9do7K0lKCbp1E3jqybyRF
Ky4f3HwlFscsWq7IH53jtt4TZeXGQoaua6YXy+kfZgnXeXb4qHRQNukTmiV+F2YM0DqBPEhEXLok
pCeL0EliexaWKjGS2+T5bAn2NRLxk27KsPcLKqDI11ANjNJlAjFp/LZa9r3J8T+46uQDdIkP2h5e
YKdfMx2S+C/TYJOwPu4r7em/doL/zE6QPdx/shN8fsdM+r//lwDuAX10/whwzwf6bT2o/+LqbAc9
GvB027EcloC/rgc1DwCIpbkeoA3DY0XHSvE/QB+sB02HzjB2hJbtGpb39/0g2BCWeJarU8DFC8L7
p0AfGmQRAPYFUgQdHVBJ+Cf4522VQdc1TMO0VAGB/Hi/j4BwAS35b2k863oTAKwIKR0EqRyTBhcn
Pa06JDlj50YjrZhr69ieN74SIbHgwedARCOEcza8PFnG4tN3kArpDoMTNHyVSv9KJdeWepHnsQxu
InH6T1j+Vaz/ajV7LNplj0IqICIekKJWN1353pq+f4lLQO8i4PoIKX0AIbDv4l6gv9yKHRBE+B/Z
ZhYr7TuUUHznEwgq9JJYGHpXB3bhH8Okfgq1qRIOFXxykE1FiwdPkg8eEYiRJiUIp29+yxjVnjNf
exuaXl+6kp0gCDAcDMlT1ApbirJhO5rQ84t8dcwJsi6bUCnAzBkrhCim5aLdQX00l5mkNkriG8UR
++27RaRDIdqhY1KciHo0VHvxFOfs0iQFQhzks7E47lHg9VYhVHuSGYFfba8qyZHEeEDpA09ubVxu
qmRNYkmdeJI/Mft8IJCUAHLHMu01ZIQNK3xqoNvtwVBjmCPK0kmmRTWDjumr4ipJ4CWW5Itqv1gE
YWJJxHiSjSkIyXSSluF8+BZxDXXD/ah6j0GHbRjdhYmJ/PmA9LnSHAQWkKr5qaZaBAcgyRyTiA7J
Luc4EtoBJwPBrr+pCPOokuoJJd9TSdLHksyP1e/IIi9nje0azGyrxmoLVjF/MqkcWyvFNVMAthVx
PR1ibXrzS7vcUhKi8BWp70ru3Om6B5nLz/xjWYXV0qfwrgs5K41AjOdyGDd+o/qrKSOTrhK6TCYg
mi6az60Wt805KT4t1/5ICELpBKKyfMCC4l89glLaQGAqxEfMNXik21UhHrLyaPPipaRQ9eAdC26+
a1XyV5RTvJkEstqB21CiK+uo14l1BridRu6lqqfhal0YhLo8wl2l03dQ3XkOnaQ4xfkETXHudwgs
2AzZ3oAUiGFooPhpkhxLh/7OkY1coL2GAdtJhdJYNlsEvKJOTc9ONjSrhu3aMukjAvehg+JiSloN
G/oPR+a7XCY9k5Gv4o658+GKMQpWbQRKDxNzwdq3CAzvPJktc+P3BMko2chMacl0CUCnhM+tftYy
eU6MoOr3LMpQ2sp0WsucKofClsEVMidO8aLIVgAfl6E1d5vcRZpGuhMQ8sRG80dqJ9G5MUgMlVar
LFKZk3tu+CHmm12KuuX7nX7bU0Krfk/XMmePMnE7w13BAN7JJG4zkhtmj3kLzsy6BqwVxChenYuY
NIf5e+H0u5qb5SbjbUV66hjL1B/XbPcjq2DsFE0A0oFFBfiiKMthBRvs1S6y7KLN4yLVgup2DKa1
lwbDU1R4dyZv80taBkt6PeoH37KWWT+1L3FeBQd9JAhYh+hTtk6wIOPoaipnjPFHP02sc2rNbK8z
95grfHMiP58XN0CK3U1qMBVaDnHmgnTJbDU169b4WoiWAvdXhZeEvtKL0tIgucxIL6VhPgHazcVS
Vy3M0PqhaikJ/j56JLnAWhb9yMNGsah6XExZGLXrjp0vguq7res39oiRqvG1ZF1mpvY0lyhdaGqH
AMGoFOWIqPidEqElBWel68Qh/0j50HBP5zMbRZICyDjvluvsHUSpAHGKNe9dZRTHBOdZ4LOuCPhc
di5BuDFJjrEoXD33isnE8K/1WM+8DDNt374gncyYOCy+aTYyWSSqGXIlOF9jlyuR8BiK5ZSVBd8M
e8kypr3PeE+VfrnKCXktppDFRpd1SJEeoYUmU0+Ia/wjouPpCHp6WBibzFAfwOgD80f0Q1unTkR0
QBVBENQJaqtohKaohYXohqkoiAlSoi6aYinqYonMGOlHQ1RHsi6Y2UWJdJAkW9EmW1EpbdErE1Eu
eSe6i0jUTK2o1eXAgnbjucjWaf2WYSEkoBaeKkG2iipaiz7qiVKKdNNvG1FPZ2RUUqDuqfPDnz4C
6yxKK29kZgpenKLBKqLGhqLL1qLQGqLVBhGqbYl8G4qOyyr8p46wW4vCWxGUXtImcqjpK5jLArB4
PQHDYxdckNflcolWqRWYiLG0qvSWuPnSpuJhrVO0RLDNoYe5DvY6A4hh2ke/tLytHsFgVeOWT3/M
Hml3BQ1G31fnpzV43HkbFtEj1OM3xCh0aMRuzG7uVhX9W0MIdyhhXTFKfihjH6yU1CT3HiIEVRYa
SRC1qx7fOWUHeGLrsWKF2t+k+pejGN1taBYv3NZS3NO+IEdOga496gj2jQj3ouDjo3gZlLpk30o0
yMnUx6pHgy1E+fdlBxCYlsDP+8s02sbJoV4FhNFaCbDJM6k+YbCHcYawQjEG40mg1d8t3tHRiOhc
xsLhR0e716KjWTHNwix4mMZkPjDVgOlMlQacr/zw+xe/H1LL4Q6mDy2NCfLD719sK8Xj8N/fepXn
HXAhDRZ3fX44RUKPDDQoZTb3PhJsAZaGYiBuoOYqmRYeRseff334/rW///T7d//0a9+/27bD7/9a
mc/hwa0PhcEuCqRw6xwmCrvgFDUxYDJKRZeO0V484nfbnk4bLt8j73KlUuPffqhmTs++Rq3bvYvZ
H8w3oam+K8iEy29o7FnV7gDPfzooJa7PhaUCIvv1oSfgEQ+9sgz00TnUsD8P3z8q//ajX39Kom1v
RAKX7pH8k/94MJAIlnQ784IXPv83qV9jAdg08bytmYfzqT2C+Gp+fQB60h4NefjTr/mVQuo769el
Ezvs3FtkafmR1evOUU8mY2lPDUKiEDDb3NA3eAXI3MbdKwoQk10etu2pg84MuMqnnVAv453BsxaC
Hji6YxJh6jciVjbivldi4w8/D8dgPobPf/8D33/r+492Oesy0DH5elZH5RR1zm8Ps0nyRKFBaMPO
nMgspffcKwdqUu2PuMLYT7TgI6NxkvkVbIjBSM/LfXS4vSkcU5adtuo5DZLOeVAgy66I6rgrfzDX
fYPyn863c21WB8RVAlwFiulgWWvfy8CY+peaFAg0jBmgT00RaOR2xjrElRdq4QzeWTFvFRpCdvaD
yjWiLQ1l488tmXsQOTmTzbIsiPnrfb5X47xcWy2vCBHxI7+gUr1xUYsA4dLT3ZHD3ytJhcE9FRW+
BIaOGMFVylB3XFSDlWrFOwVcGs5lY9g4FmageYx2LB2493cRSolJLAgpnQHlp8f/adoPNLyryY6a
xOcp7O57Gnvv3Kj/ynxWqeZYS6PlbRcM+AYtEMtMGmjlxaM2qBQJBV10clVlRzre2/XVgA2q1Pql
U017THBfY2c+4EIm6EXLb6DW9n5ORyAqRjmu3ZkmPjUGO8h2+OgZ5l2b/xhGs1iTz/1yOc0RuSJm
4rvP2Ltxgzeg/fra27gaWKDQwUlDtUKEQZEebihbWzuVyEKXnCmuDA9egU1Zs26glG1zjQNKyMvf
tLQTtARl01J6cCyqaFjQ/NNwH61QJEhEdp221Xsg40Cyp5QUg+r8yGgoOVmN+QE5mj29+6KV7Zbx
I03Tl8AtQf/icGsH4mFgvcZ76QkqbK3eGuy8Ywo1+8oKt1E+cijx8nCbzZQ926Vj7DE4Hxojv8Kw
3BWzfxuGVBB0q1Hzyx2YegKmkX5XIs7YHicAnIUf+sgq00+hUtSAzl3Foq0V7EDNAEGeTtu3JsU2
VaIQkkOlW1Gm/jEQ4IShq+EcrH86fXlbzoiblgYiFfmKmEYTrCt/7Hjtlptiss6UoqJSsYSTlfVn
HHkfwJPQiR2PQprJeRGapFjg+TbcOAMqvodRdtKeCGe8Ew4hGDKSb526AfjjDNk79uIdrEgsC/5w
LDi4gg7Ud3GEAc9hbPRGVjGpfdL0zt25ar+rlNjbTKXyGJi+hvdNZB6nX1UmbiyfGOG2nN1NkjGm
Ko7GaTDycCNO9VNeDA99NjtrV5jbrDgyDW9VVlOqEaFrd5O+UaxN5fb8ypR9ZtQEhLEVbSEHlEpb
3xn48BrgJnNXHrnAlIswA75ktI9lb2yKOHrnBuldWIw6y0Qxn6t2PA6xclsFFf0NGX8+YVPevJkh
1w1jvM5Q2Jdq159RFAYsdIgB1H4/hxjbOc5nW3qV6hOjYif5YT1oYfrUdbFpFHaWVNxg/JuOaYfp
ETnxjAtx8DaDDXmzn5OboOxP1sCpRZ2uoWte2NzjnykfObbdwoi7dnN/R0kJJz7fea7J2nHTJp+t
pdNrXkCT9PUnO05YMfDvtIOSUBkAVWtsdesy2eln59IqMN0HAwkHm5k7hp01FQ9zM7+n2OHgACOV
F59KyJt8ohTLafuVbkFlb41Lb8dfamUcOa1cpiS5lhOTe1Y8+J33pdED5CqEo/SrMYXBzWwyNISF
dcyieT6pRfSTsoI1X+W2n96zigIUC2tIpOZ4PF36blJkJvYfALm4d+4UK3/sv9txpCencONrqlcm
tuHw00vo0nHI1JJVJ+EIzJi7sR4dYmujdQnVstNDRCEPl5bPRhp6YunqYfh4JGj/Bc3wNLXRC2h6
OIF8tLiq9yF1P9SXPQakGHaqafhbNqKkMILXJKASlSYjlY0mvUGTNAhhAnvoNfjC8JGC/M5SpmeF
wiEt6KFs/HADfZ9HwRNdrkAeVBqK7Nq5iaWzSI02qXQYGZQZeVJqRLlRRMmRbew6Ko+Ym25cC9Gc
FWZCJVKv0o2kqli6p2ld9ubIOEc+Q71qdCnFdCpNUq7EvmGDMv8jHiykGi/8qbj9vCN5RTz254gv
fH7LpauJzqaE7qaADifUkHOmz3vX7p5UOp4sKXtyaX0CpFGtC3qgqIEJoLQoq4KGqJimKC/KjnXs
sDbE0z67L5PSMEXqO0s7qq5xjRvGr7LIn21QEbGuvraMLqHTHqMpuoXUd6fTWJXRXJVnYKk88+SN
VsCJpVsHdFz5FBcUD6b0Xokx3pUqLDuMd7ZH/2pncyeQuqySK7yDsxR0YnAMHSq1AoFBeR0e1Llu
8q1bsLasSKOX9b61DFbGYOM3Q2K9jO6M5WfmA8xS4dVwWe+N2V3aWXtTleqNJ3Vf3FkVqnKpAKul
DIxc8YFNAgJdlIGVojGsAChhdKe2rB/MFFsznWLEF/T1NFKFm1caLRid5x4iesiIVZ+SWm9YabDb
sDEOQp00aS4rpcKs4KkmA00DktSb+VJ0ZlQDtZctGFuj2hpShjYwCp0bEvLsFFTCo8KNSAUo0crl
PhWqxPdPFRWmYfFWasYx1BD/S2qndIAUEBegh5vPHrtespF3Nv70ak4vLKEf+6FzLo6t3Fids+rS
qgfA2v4ESuXe2+Tnqrl4DISLUQohYxJWho4HOV+lORhBSnvP2JPAmGjDx5x5lxjYhsNdfWkKf8Mq
FwY4jki4HFy93nwhdQSMekDaDJbNyn0CzAOzegB0Rn0B9posZY1C5tNd1Y394IICMYQJ0gEHqRR3
S2ivgWnY84EJ5m7akflNU/Hhjp5JEVnq3SrO+OKVsvgSBkkMjMQVKgmjRYX2R9wBYEncxs8Ba2ml
Rf+ZqptQSTHR1sVnZ7nlcsQhDvlE8WGgFEJD4SJTrxMAKYmQUgo2GfUMO6URikoMTiUWrsp/bR3+
ma0DkZ3/ZOtw+YsuXf7237p0bWJIuqe7mq3Zuqb9bdVg/+JoqgWC3CILSljp95sGgOIW0SBT0zRc
9/ydpoCx/K//Yhm/WKrNPcdQXf6yaf9zVbqG9eckEkRHk4yUKqEokzySbCJ+t2moAgL0QQcgqFDY
PQ4ziEQvSu61Sqc3KAY6u6KuTKdBu7/YI7vTVqqG+NyfTCkfip38qiZwqA1KnmjoAUhVujsyEM45
UvtDXBPbhn57rXN159btri/j55C2I7/g0pkYLAZiQzt7fhkcUPNZTEdvyHTbic6kku6kRtc/OylT
qmhVGrrqsZGaJU01cON1nKnwKzJ1SB3TWGRS2zk+uVpxhw70lRo/U4Nxhtw0VaVS6lQb0I4pRWBw
Vql8quh+0uiAIl61jaQUSvMbYjs01KcEK4xwLjiGapteqqQMOqWqihwqZ69oZXZ0nFdU80oB1feD
SycV8+C0QMngmezvLUxbjOjsUmPnXn4ASJkqeJTrKuluTSxlHJCWKgIzBlJLoScVfEdopp82PbqU
5pm7keYsvKO3ECyPnVRqlVKu1aPLrQ1UHmrC3+VYXVXlRSEX1tHLNUlBF5B2F6LD6As1FbdkhnMR
pWShSbUX0FhoM01EM8a4zWfdA0JMdQ+Z5rdZUI6+Ihd90xi2VYPVUi05rzeawgErDZaePsBkpxh+
Y2agYpugXsaOQadQArmip5dMpZ8s7h4KO72mCXUOtJeVUmNGUwlIpZnVBA1nttVxcbROEwg/aoi4
Dk83PiDvRRpiHmARsGFiX3TSmjYbqNxOyIRQSqcajXasm0KsBANPu45mHQfNVUmK24lCtmA031q3
e4bCxHOHSA9XSPrbZorcbArdkmcYHNbT2F9naXtTMlKo8TB+2m22turwpETY69o0vuL9o4yrfSqT
fjGxEGetn6EuqDA9uKk41MwpHYDagviPYYBeKKVsWbf3HgUhcPnjjFP6Jo+fipruumymxQ61wlg5
Rb2f8G6f87B5nyzzjjr3YtdRghdJGx5553FtVhzIbaX4CqjMc2L7Mf/u0OtoXizQqWvp19OlaS+g
cs/1oldWMl/cifnuUsqXUM43S0ufBq6J0r4iKK6tcsELCsKo9nmmrWovzgTPyx8JrMNhlxrA7wch
dLFSghSdGjQFOiVZslDaA9Mmf7ILq9ukfmQeptg2Di0swAWeNiAX7y3Z+D6ZviKvv9HbGaPohPMV
DPMgvYU0raTSY2hJo2Ei3YZYtrtlMfGURRQfRhQgBnb32lGIWEkzYhudTF25+l13O+AiYFA9RKNz
jlXvWkqzog0ouJKuxbkkbmUoDtq64jvbyX5pwrS+CRHSxWyFM34jCmsiHY41wlCiFeEx+mil49Gi
M2+m9DGm/ACPMz2QmjRCml5fbMB/mg99MOL+rIsDEsVbYObvAYWStpddPWmY1KmaDKVzspH2yYQa
ylH6KIHF5Tubikp4IcmRJu7fHiKbvFFKpSVcXgg2tfrcU3bZjMUppIfAGtZ9mR5zKjEbqjG7+KXm
GGNjcVbr9KKxbeY9G8Qbp00/eWVT2hjoFVGm6qBgZXBAueZX+KKwerR1qzYGpvyMp4shppZxJgNY
FIcfAaQLxh92iOlPXXdnGcGOZCqCZd3UwU0cP8Ktu1qc0D0mJ+56DwWTFIuDq8lkxQBKzV72ZTbW
xWDy0mQEi4Jw7ww0N3vVJ/n6FeBxOBBck5jdQGVwFh28twG1oFOhXvBdLD5brDGXMqUhzvLpZxzN
mhtFV5+z5NmJORaFmvoaeqwUDC5V2JhkmmSsxHt5F3rDVembW6ajxxqPE+HPS+6oV3hUh0IZTgNz
6igD60hbkHhrZ6xVznzvVOoxlwG35o0Fh4VAkAy/XAW1m6RYJTIWBzIg4w1ZMpw9ZzI6I8UOHJ77
s5H5IxS18Qp1fYV6//YNj+b+IWP4EIYEouZjynwOrwyfc+V7F/rq3jXN3IQBZd7M9BQJcbEJ62Ni
JO+zNi7a1qrhNO4wD8db7G6LrCw/J9uCDxVsdRz6G73Be5Ixp5f40OLk1IQhl6rOctZxi1HabZ+U
lM1THXO2bZrZWqe2t9Ejq6LHkSK72etWRYVqNUQ4E6vAe6SOARGj7Ha6yB6ZfbLSuUFLBPahjMHB
oR4vyNtkU1b9kZW1BudYi3cs+DXA52iWGGt3TRZwAUR1qSYCB6gwLmqMhyrTos44qDQ1g02as6eN
nBHOH0qOjqITpdYENwOR0KTF0BkqQsFax5EgXHciqIDl5R4mIpGLWhSiGtkyT4zoSNzVPywRljA2
RutOxCZFZKcG/SkXIYqokIXrAN3S9zdZpebEYrqPKcI6XqFjhehZtQhbk0hc8PppH7kpRfmqkRG8
8jr6iPxabO4zZYK9CMSMRlduO4NIaAlamommVoq4JtC2TuS2ToS3TiS4kKEtQ5ODZKGj0FHC9FJ2
XO5C58NX2vDkVp92owPqBNIlEh+XNG2rofplqH8pwEFM2ymfJJSOo5WOymYYjFOZYBPAlX+J0BED
3brx0RUtERix4p6rmNsucBV3mwSwsCPol1rEOOoyQyzNekKzaaJ147FcJ8/zXJO98ETYzKFljSJ1
dvkPH+XTQAHly4aoJKKoJfKoKkJpKJKpLeJpqeVbAt7egUJnzobT1u37M0Oksy7L6pLBFj024M+U
yXkHLcvgqsQKhm3qVcsyOn0/dK4Snmx9+u2njpIfArf3eclAtwJUjXO+jJ6dduIkBEtjpwWJfXQR
UADV+Jd5Gr2Li1R+MWAKhU1WQaANTdo5CbEvZiyK2CTdQ6+k4zNWrw0NgOHeVPV2O/rqu2nM07FV
VfD6mH9WzahND04I4K5Xxnvu+1sLG/3VwMtzjqP2NGn1lwvld+dN8FdDr63PPl1T50hKxGN6pBej
vy6hx/iLVE2zG2Ns1lrbO/pSzSz1gI0IJPEI8cwj1lzFfXxw3Vk/pqmnH2N5qFoOVHUQXgq5h85y
D1XM2jzYSTscyLc3CElF48OyMuaTbmZ3JYh3jdfHeoLsv5xBmUm6bz9H824KGyTEHKUFtFq2bY0s
3He+8lwaOSFicC8bvR7iW3OigafrOfDaWfdCcYkFHAz4k1PPO9Np8O/15rZk26xCWOKjW76UclD+
yCDuZ94ucsK1XvfOzu6No57l22Y0bOoJYVLRoALeqJ2clQFIC5IIV0z+qLkYqCO5Tz2Py1BM7h5D
wtLKbfalFcgOA88E3bUUCwx898xRjPfNQ5CKt9vPxA1ocZMmrpa5tQe356Uz9BxHUw0lwAZj6TZv
o+F8ATrGCdkIiy/R6JCodzOJZ73ilqapn4OmPxtZw7isGTY9YPWiNac9ISMa7GMHEl3BV94oTrue
6FJZuOp4dXJWbGE1f6YhCSbfJ5EJo6jjqq+QJhtPqkKCVMF9vmT9DrizQifDmav23EbIVEe4ArXr
3AyPcfQxlETKlSG8LdvocQLylPTqqba5VFkYhEjdIsSSWWEG4e+NlAiQRqAZPENzBm1ERnWgnplF
RumnE99LQtEMIQcs+u/+0IeLKQD2hy/tnMf+ddJAwee8eWA9FmSMzWe14ERkOp+1aT8bUfxuVFho
e/3ZG6KGbCDlnPSwywn3Ha7iLfAwKou8CLx2S0yMZo/KbS9U8qYAuvJ+lXnGxgvxd3nkPfkWvtGH
Yy0+aW5U2XajJUatwh8ddfIE/PFw4NchwMwLqif3vo067pOb9EePdqpk7kkzAYOsrEhfhVSKxA6X
2NlnCjOsJQvIz0CZWBHLB9ey8dAGBWEAYsaRVReyft7hMTlxNNsTCqSLzwuHQ+TOi9znRt2PFBiL
o2D0tXQdZS9AsQ1GK+85Djp2KglWG61n3pJXAL4wrrxz9jOMsaB9f7RuPNkNcLKe6BLWiHQVUX20
rpr70PFC0BdA0J26X84TSSQtVS64rx/a0idtn2krl+KSI6I7JhqjsDe4teO02Tq5XT721k08ofgA
yajITKd06HCSCKuuJelWLxx6NQ/O7JQn7IyfwwS+b6QMdVFyXZl0/PyhX3uXIghenDn2qZuYn1zC
dbQoz0YCA8DtqRyNR5RY0DSqN5LLTlLUpp6neOokt5XV+z7r4Z/RILTgyM02n8a7tRMk+2hLYeJM
ZSu4QZs85p3uPrHQDyCRgGUzQBfUXX5IKZciuI6yxF6SViKiMrCU7JDQv4caPwPw1fCyowa45YHa
7x3DEcvPEP60RXMMlIvRuuANnFf2ZF/+dFH8vjy6VgcbotK4yPXldHRVw6MpgeKhBo7k8ftBB+S7
9issWTWmO7yQcpHWRpY9bRRqpPm9tWWgIH8/9E0akD9VtkzQ6qmTB6B88iZ2dt+/pGuetsMAcqPF
BcmZHAD+hL8IAmoHEJw3Ppe9gvWRx3DaZiFuNHtsT98PHFeqYwVxBHKld/P9kOaJc7JwA8kmysb0
tG+kpDDHQXRnJe6GMze9u/FEIYWpmwAV4uYOCTPL8y3StoGXAi3bncfgRGHxg9qsuZVkL3DcvWMQ
D+2igyUSt6n1AF4KJgnNDKn8LJonZenWqDKBwnqPiIhxiKq5O1aKzjq8ardikb2JhrAh+1EAvQYF
y9Ae0D6lhyf6n+ybEmznsrb1c2Vw6bHz/mNWyeOOGoz6IEjOHc6SVeDjcZ98/aDbtrkIuQfcYAVY
2Hh+trlFhiViV1SbLiyUcL5HOQYqkSbu1ok/x4DAjlPX+zic36ehwLba/Bi8HpuBOoBKdeuNmoGA
NTMKEnDgI89jdAe0hyzUd9S/d0DiXJsmEV5Gs3GmNum+c4fHgNKcyn1yQ/xrx4JVYda1+5jVFCP7
W9jYt9wWmwXWobVH0ci8jjUVDJln3zo2QSZ98te9i6Wza8xXp3PvnCHH1aFX3ppSXPJJ+UDqLk4O
TTwcvYbOL9eFNC1cS9qlOCK10EpN3unkctFJtAyaTEBG3Xdus0z/UURrP894HfkTBSbGdB8ZRGeK
GVxwP+2mod59v1Wm0P0aDfJp0+QDEOM8ANq7wOHYEu3G54qJ8Ipx4KQrtct7GVJeN7y7IV02ci0u
SnOfOsqeeXelALIhtGyclVndjhGc26aI7FddWxM9XmnCJp4zFaql11LIM49vQ159FTGXXHLPY0PO
Wj8kTXGoyvQhDrjrIO4/GS4vfko7bsj/ynvbQAyPq0NiR/eZPq5pIy0vKuajldI7j02YKSS5urPJ
Ys9UtwEiFl5FC/4I6f+MlPFMTQdzr+wemoVbtjkRCw+5pzdOmTcQwe2aT3+6tUztPLjGKWlSYvYI
90lSYnVWKOQM3xPXIs2ooWfZKkidIcG+pt3nLkjkHL/TLUkuQQ00mzat4QZ5hb+LejjblocZVPHd
+ajO99Uw6TeRR88nGaylXgTmrdX2W14h1CEn5AIMnD6+XeJK5VXItsZfFyFzVNb6tEEwxvXkDojg
cl+z1SkkYKroawc4/W6gRIAc6I82ww/KN/+ZjmdjO5EUmloWzlqg4/41rQd6eBhA+Ukxzuyt1Pgn
EFYNPcu/nZomWceNyy7BLY1V4yWvtkJJoJ/Nq4ECAiflFNFSh5ZSOWPhyV7ixu7d4VUdcn/n1OGd
4lVw4XoURTj8htzu0g29FRvuRtGuheC5VkfYIl4WFYe6xo3pc5FbDSoxETUPd0aebUs1rzaeja+O
9OO66OIZ1rVOnjsZj0gtvl9C+QHV0Ycc8kYdKgUXYgZu/tnwDnNAKv/qbgZOvopSHzuW+9TE17lD
asul145WxWRnBKq7wYP9kHDFtZ0Oq0cRl/vRZtfq5x3LTqy1SKB05ri0qA0x8c+p/FFWdnyMauM8
Kz4Gy1KlpCFRnzOlvaBhs9Vvkifwsa9j5F0IJGnrkg0bs6MDLGQeKN6rCNI1QURytPzRttVGxy9G
0R4dP+57mNFqGUEFXGHSAp3JHRZY+QRMWOAPFAovM5OZN9KgCijOOzjael/PXLoaw7vxaworNayz
q77CTklAsqdunXLn215T15FtXWZgxbccOKiPoSGz8G4Iet/hLCMEa1Fg17U3mOthXyJg6NZtp+rN
cvYdi/dAsW+0pjgD2HUtLT2Fhv7x/9mW57//GP9H8FWs3tv39Xdt6133hR/gixNT2/zb//z7716K
KKf55//uD/31B/qtMPY6lV//+i/vn1lEf1jT1tGPli3PH7tkLe/PaZXvz+v7k/6rD5O+t1HbffLx
LfUXxzZU3dE8AiD8RzltWkCA/fW3dfltpmTDNrHq8B8LG/ZUv3ua/tET8ddf46/P6F//mT98AT+K
ju0K34kgKvI/PA8e66o/rM7+wVPwp4/wu6dA/0XTTZtnQCp15b8/PAVkdNhUEdxxf93R/b//2v/6
NWCrzv/ZE/CnD/O7J4Atn0vyX/WI/sh/8AF/9xrQrF8s+9+Ju5bcBmEgeqOKoCqITdaV+ltWys4F
S3EDIaKNULJrpR6i6TF6hIZ79dl8Av4A0kTqMsHMeF7mPVsw4yD8MAgqeIDPv+SAFoDBBf0dqiMR
NDNnHK7DK5y26HvBrMbB4IKPCpPQm1UoeVXiTcqHCYNaeUElSxIrYRH81aY/rgENnczrXd0AX3oD
pc5UvitA5edFDyNF987Fhv7KT317HaDpuueriar58kbwnOXRaq8u7OtpPrAUynS3e+ZYRvV/0PZ8
vKZGgp7nY4hkqwZD5h/RAeewLhv3lM5aJXiSdRwbumb5lkXG/H3UJKNhj+yhPBbi9PWGcxLxLMDu
5QJx3LPyI7MipeKQdQdEpMr335/4YA8AwkY2f0xOnw58sJZRzaPCZpOV324f0EqqDxABZ1vrPAD+
aNmkW38SPFk7f+K5FDlqALe7F1bIbtntQAnLBSiNZtysENzKubnc2FADGTsMmEiFTl9xilrcob5i
oqexWiKi+SWLVlm8EUirNHOFMUpu25LSbj3NhabZUtpu66+ickSUcJYv/gAAAP//</cx:binary>
              </cx:geoCache>
            </cx:geography>
          </cx:layoutPr>
        </cx:series>
      </cx:plotAreaRegion>
    </cx:plotArea>
  </cx:chart>
  <cx:spPr>
    <a:solidFill>
      <a:schemeClr val="bg1"/>
    </a:solidFill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1FAA85E-50D8-4472-8172-22E01F0AEEB4}" type="doc">
      <dgm:prSet loTypeId="urn:microsoft.com/office/officeart/2008/layout/HorizontalMultiLevelHierarchy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l-PL"/>
        </a:p>
      </dgm:t>
    </dgm:pt>
    <dgm:pt modelId="{178562EB-00EA-4513-9EBB-E9AC4DD382A7}">
      <dgm:prSet custT="1"/>
      <dgm:spPr>
        <a:solidFill>
          <a:srgbClr val="316B7B"/>
        </a:solidFill>
      </dgm:spPr>
      <dgm:t>
        <a:bodyPr/>
        <a:lstStyle/>
        <a:p>
          <a:r>
            <a:rPr lang="pl-PL" sz="1500" b="0" dirty="0"/>
            <a:t>DIAGNOSTYKA W PROGRAMIE LEKOWYM</a:t>
          </a:r>
        </a:p>
      </dgm:t>
    </dgm:pt>
    <dgm:pt modelId="{B51B61B3-7AC9-4503-9E5E-79768837A627}" type="parTrans" cxnId="{3221D7BB-8851-49FA-B881-4C0151A32BFB}">
      <dgm:prSet/>
      <dgm:spPr/>
      <dgm:t>
        <a:bodyPr/>
        <a:lstStyle/>
        <a:p>
          <a:endParaRPr lang="pl-PL" b="0"/>
        </a:p>
      </dgm:t>
    </dgm:pt>
    <dgm:pt modelId="{986940B0-E692-45A1-85C8-C2E72CAFB153}" type="sibTrans" cxnId="{3221D7BB-8851-49FA-B881-4C0151A32BFB}">
      <dgm:prSet/>
      <dgm:spPr/>
      <dgm:t>
        <a:bodyPr/>
        <a:lstStyle/>
        <a:p>
          <a:endParaRPr lang="pl-PL" b="0"/>
        </a:p>
      </dgm:t>
    </dgm:pt>
    <dgm:pt modelId="{88AC663A-C0BC-44DB-A23B-906C0780ABF2}">
      <dgm:prSet custT="1"/>
      <dgm:spPr>
        <a:solidFill>
          <a:srgbClr val="3D8599"/>
        </a:solidFill>
      </dgm:spPr>
      <dgm:t>
        <a:bodyPr/>
        <a:lstStyle/>
        <a:p>
          <a:r>
            <a:rPr lang="pl-PL" sz="1400" b="0" dirty="0"/>
            <a:t>KWALIFIKACJA PACJENTA</a:t>
          </a:r>
          <a:br>
            <a:rPr lang="pl-PL" sz="1400" b="0" dirty="0"/>
          </a:br>
          <a:r>
            <a:rPr lang="pl-PL" sz="1400" b="0" dirty="0"/>
            <a:t> DO LECZENIA </a:t>
          </a:r>
        </a:p>
      </dgm:t>
    </dgm:pt>
    <dgm:pt modelId="{D7107745-C90D-4E77-8F72-E031432A11AA}" type="parTrans" cxnId="{C2457372-0E57-43BA-9FDC-F531794F2382}">
      <dgm:prSet/>
      <dgm:spPr/>
      <dgm:t>
        <a:bodyPr/>
        <a:lstStyle/>
        <a:p>
          <a:endParaRPr lang="pl-PL" b="0"/>
        </a:p>
      </dgm:t>
    </dgm:pt>
    <dgm:pt modelId="{8793D70C-C612-450D-B023-213854F5EC3A}" type="sibTrans" cxnId="{C2457372-0E57-43BA-9FDC-F531794F2382}">
      <dgm:prSet/>
      <dgm:spPr/>
      <dgm:t>
        <a:bodyPr/>
        <a:lstStyle/>
        <a:p>
          <a:endParaRPr lang="pl-PL" b="0"/>
        </a:p>
      </dgm:t>
    </dgm:pt>
    <dgm:pt modelId="{AD98B855-ECAE-40A3-AB28-C581F26B5C58}">
      <dgm:prSet custT="1"/>
      <dgm:spPr>
        <a:solidFill>
          <a:srgbClr val="3D8599"/>
        </a:solidFill>
      </dgm:spPr>
      <dgm:t>
        <a:bodyPr/>
        <a:lstStyle/>
        <a:p>
          <a:r>
            <a:rPr lang="pl-PL" sz="1400" b="0" dirty="0"/>
            <a:t>1. rok leczenia</a:t>
          </a:r>
        </a:p>
      </dgm:t>
    </dgm:pt>
    <dgm:pt modelId="{4962CE16-1E95-4EE1-8496-5177F786C1C9}" type="parTrans" cxnId="{88C1F448-79E0-4ED3-94CC-206A1110AE28}">
      <dgm:prSet/>
      <dgm:spPr/>
      <dgm:t>
        <a:bodyPr/>
        <a:lstStyle/>
        <a:p>
          <a:endParaRPr lang="pl-PL" b="0"/>
        </a:p>
      </dgm:t>
    </dgm:pt>
    <dgm:pt modelId="{E8980241-8BC2-478D-A18A-D82427140DD9}" type="sibTrans" cxnId="{88C1F448-79E0-4ED3-94CC-206A1110AE28}">
      <dgm:prSet/>
      <dgm:spPr/>
      <dgm:t>
        <a:bodyPr/>
        <a:lstStyle/>
        <a:p>
          <a:endParaRPr lang="pl-PL" b="0"/>
        </a:p>
      </dgm:t>
    </dgm:pt>
    <dgm:pt modelId="{99EBEE4C-0724-4E6D-BD5B-DFC94FAEB7A8}">
      <dgm:prSet custT="1"/>
      <dgm:spPr>
        <a:solidFill>
          <a:srgbClr val="4FA2B9"/>
        </a:solidFill>
      </dgm:spPr>
      <dgm:t>
        <a:bodyPr/>
        <a:lstStyle/>
        <a:p>
          <a:r>
            <a:rPr lang="pl-PL" sz="1500" b="0"/>
            <a:t>BADANIA KONTROLNE </a:t>
          </a:r>
        </a:p>
      </dgm:t>
    </dgm:pt>
    <dgm:pt modelId="{8F9024FC-81FA-4D69-B64D-0538AA76B429}" type="parTrans" cxnId="{6C83BB25-3288-4D77-AC86-70155C05251F}">
      <dgm:prSet/>
      <dgm:spPr/>
      <dgm:t>
        <a:bodyPr/>
        <a:lstStyle/>
        <a:p>
          <a:endParaRPr lang="pl-PL" b="0"/>
        </a:p>
      </dgm:t>
    </dgm:pt>
    <dgm:pt modelId="{1EB67392-CFD8-4CBF-9276-9788BDE24C04}" type="sibTrans" cxnId="{6C83BB25-3288-4D77-AC86-70155C05251F}">
      <dgm:prSet/>
      <dgm:spPr/>
      <dgm:t>
        <a:bodyPr/>
        <a:lstStyle/>
        <a:p>
          <a:endParaRPr lang="pl-PL" b="0"/>
        </a:p>
      </dgm:t>
    </dgm:pt>
    <dgm:pt modelId="{8CD54A85-87BF-4A52-9C08-57DF6D5642FC}">
      <dgm:prSet custT="1"/>
      <dgm:spPr>
        <a:solidFill>
          <a:srgbClr val="4FA2B9"/>
        </a:solidFill>
      </dgm:spPr>
      <dgm:t>
        <a:bodyPr/>
        <a:lstStyle/>
        <a:p>
          <a:r>
            <a:rPr lang="pl-PL" sz="1400" b="0" dirty="0"/>
            <a:t>1 / 4 miesiące</a:t>
          </a:r>
        </a:p>
      </dgm:t>
    </dgm:pt>
    <dgm:pt modelId="{F58B5664-8BFD-4364-9586-EB7A93917ED2}" type="parTrans" cxnId="{ED734A7A-BA16-4425-8D92-0E8EC750C7B4}">
      <dgm:prSet/>
      <dgm:spPr/>
      <dgm:t>
        <a:bodyPr/>
        <a:lstStyle/>
        <a:p>
          <a:endParaRPr lang="pl-PL" b="0"/>
        </a:p>
      </dgm:t>
    </dgm:pt>
    <dgm:pt modelId="{B82BCC0B-C6B0-48F9-94F7-FF8766F2709D}" type="sibTrans" cxnId="{ED734A7A-BA16-4425-8D92-0E8EC750C7B4}">
      <dgm:prSet/>
      <dgm:spPr/>
      <dgm:t>
        <a:bodyPr/>
        <a:lstStyle/>
        <a:p>
          <a:endParaRPr lang="pl-PL" b="0"/>
        </a:p>
      </dgm:t>
    </dgm:pt>
    <dgm:pt modelId="{D8019C14-1E83-4D05-B119-747B23E59461}">
      <dgm:prSet custT="1"/>
      <dgm:spPr>
        <a:solidFill>
          <a:srgbClr val="78B8CA"/>
        </a:solidFill>
      </dgm:spPr>
      <dgm:t>
        <a:bodyPr/>
        <a:lstStyle/>
        <a:p>
          <a:r>
            <a:rPr lang="pl-PL" sz="1400" b="0" dirty="0"/>
            <a:t>MONITOROWANIE LECZENIA </a:t>
          </a:r>
        </a:p>
      </dgm:t>
    </dgm:pt>
    <dgm:pt modelId="{D35D4F86-6893-4FF1-9C9B-C6B07926BC8D}" type="parTrans" cxnId="{DF7EC966-8405-4A41-8D92-32867B47CB1A}">
      <dgm:prSet/>
      <dgm:spPr/>
      <dgm:t>
        <a:bodyPr/>
        <a:lstStyle/>
        <a:p>
          <a:endParaRPr lang="pl-PL" b="0"/>
        </a:p>
      </dgm:t>
    </dgm:pt>
    <dgm:pt modelId="{CE189757-267C-4406-B3EA-51BBDC064434}" type="sibTrans" cxnId="{DF7EC966-8405-4A41-8D92-32867B47CB1A}">
      <dgm:prSet/>
      <dgm:spPr/>
      <dgm:t>
        <a:bodyPr/>
        <a:lstStyle/>
        <a:p>
          <a:endParaRPr lang="pl-PL" b="0"/>
        </a:p>
      </dgm:t>
    </dgm:pt>
    <dgm:pt modelId="{E461B94B-BE87-4C8A-B9C5-C12946A15B93}">
      <dgm:prSet custT="1"/>
      <dgm:spPr>
        <a:solidFill>
          <a:srgbClr val="78B8CA"/>
        </a:solidFill>
      </dgm:spPr>
      <dgm:t>
        <a:bodyPr/>
        <a:lstStyle/>
        <a:p>
          <a:r>
            <a:rPr lang="pl-PL" sz="1400" b="0" dirty="0"/>
            <a:t>1. rok leczenia: w 26. i 52. tyg. </a:t>
          </a:r>
          <a:br>
            <a:rPr lang="pl-PL" sz="1400" b="0" dirty="0"/>
          </a:br>
          <a:r>
            <a:rPr lang="pl-PL" sz="1400" b="0" dirty="0"/>
            <a:t>≥2. rok leczenia: 1 / rok</a:t>
          </a:r>
        </a:p>
      </dgm:t>
    </dgm:pt>
    <dgm:pt modelId="{DFA3013D-564D-4535-9175-6DDE0F05DA1B}" type="parTrans" cxnId="{74A14CFE-7123-4327-B5E4-8618FE3E0D82}">
      <dgm:prSet/>
      <dgm:spPr/>
      <dgm:t>
        <a:bodyPr/>
        <a:lstStyle/>
        <a:p>
          <a:endParaRPr lang="pl-PL" b="0"/>
        </a:p>
      </dgm:t>
    </dgm:pt>
    <dgm:pt modelId="{1A6B066E-3981-4501-AF42-D319C908A3E5}" type="sibTrans" cxnId="{74A14CFE-7123-4327-B5E4-8618FE3E0D82}">
      <dgm:prSet/>
      <dgm:spPr/>
      <dgm:t>
        <a:bodyPr/>
        <a:lstStyle/>
        <a:p>
          <a:endParaRPr lang="pl-PL" b="0"/>
        </a:p>
      </dgm:t>
    </dgm:pt>
    <dgm:pt modelId="{B26B6F71-C499-4400-A728-0F35C9195FB6}">
      <dgm:prSet custT="1"/>
      <dgm:spPr>
        <a:solidFill>
          <a:srgbClr val="12706E"/>
        </a:solidFill>
      </dgm:spPr>
      <dgm:t>
        <a:bodyPr/>
        <a:lstStyle/>
        <a:p>
          <a:r>
            <a:rPr lang="pl-PL" sz="1500" b="0"/>
            <a:t>PODANIE LEKU</a:t>
          </a:r>
        </a:p>
      </dgm:t>
    </dgm:pt>
    <dgm:pt modelId="{D2EF402C-80EB-42B7-AFE1-F2A848250E43}" type="parTrans" cxnId="{A25171BE-3C61-4E7B-8EDE-62319170E950}">
      <dgm:prSet/>
      <dgm:spPr/>
      <dgm:t>
        <a:bodyPr/>
        <a:lstStyle/>
        <a:p>
          <a:endParaRPr lang="pl-PL" b="0"/>
        </a:p>
      </dgm:t>
    </dgm:pt>
    <dgm:pt modelId="{9E917253-C1F8-417F-B0DC-68E2B2CD424A}" type="sibTrans" cxnId="{A25171BE-3C61-4E7B-8EDE-62319170E950}">
      <dgm:prSet/>
      <dgm:spPr/>
      <dgm:t>
        <a:bodyPr/>
        <a:lstStyle/>
        <a:p>
          <a:endParaRPr lang="pl-PL" b="0"/>
        </a:p>
      </dgm:t>
    </dgm:pt>
    <dgm:pt modelId="{716EF1FC-E659-4EAE-93A4-C8B8465BDED9}">
      <dgm:prSet/>
      <dgm:spPr>
        <a:solidFill>
          <a:srgbClr val="178D8A"/>
        </a:solidFill>
      </dgm:spPr>
      <dgm:t>
        <a:bodyPr/>
        <a:lstStyle/>
        <a:p>
          <a:r>
            <a:rPr lang="pl-PL" b="0" dirty="0"/>
            <a:t>PODANIE W RAMACH HOSPITALIZACJI JEDNODNIOWEJ</a:t>
          </a:r>
        </a:p>
      </dgm:t>
    </dgm:pt>
    <dgm:pt modelId="{3B752B5E-47FC-4BA0-A10E-3FBF9DD46CB9}" type="parTrans" cxnId="{28479CF6-B0FC-4765-A054-B1B0F23E80F4}">
      <dgm:prSet/>
      <dgm:spPr/>
      <dgm:t>
        <a:bodyPr/>
        <a:lstStyle/>
        <a:p>
          <a:endParaRPr lang="pl-PL" b="0"/>
        </a:p>
      </dgm:t>
    </dgm:pt>
    <dgm:pt modelId="{BF08001B-6950-4814-A94F-3C48EF2D1F37}" type="sibTrans" cxnId="{28479CF6-B0FC-4765-A054-B1B0F23E80F4}">
      <dgm:prSet/>
      <dgm:spPr/>
      <dgm:t>
        <a:bodyPr/>
        <a:lstStyle/>
        <a:p>
          <a:endParaRPr lang="pl-PL" b="0"/>
        </a:p>
      </dgm:t>
    </dgm:pt>
    <dgm:pt modelId="{E3E2D3B8-B2B6-4B87-B6DA-A871108FA8E8}">
      <dgm:prSet/>
      <dgm:spPr>
        <a:solidFill>
          <a:srgbClr val="1DB3AF"/>
        </a:solidFill>
      </dgm:spPr>
      <dgm:t>
        <a:bodyPr/>
        <a:lstStyle/>
        <a:p>
          <a:r>
            <a:rPr lang="pl-PL" b="0"/>
            <a:t>PODANIE W RAMACH WIZYTY AMBULATORYJNEJ</a:t>
          </a:r>
        </a:p>
      </dgm:t>
    </dgm:pt>
    <dgm:pt modelId="{7BDE6B1F-9A3F-4D19-973B-0AF1EA527487}" type="parTrans" cxnId="{5B848128-A635-40A6-8852-DE7B6AB47B0E}">
      <dgm:prSet/>
      <dgm:spPr/>
      <dgm:t>
        <a:bodyPr/>
        <a:lstStyle/>
        <a:p>
          <a:endParaRPr lang="pl-PL" b="0"/>
        </a:p>
      </dgm:t>
    </dgm:pt>
    <dgm:pt modelId="{E08E6112-864D-4C3E-B8C8-D0956CACDE1A}" type="sibTrans" cxnId="{5B848128-A635-40A6-8852-DE7B6AB47B0E}">
      <dgm:prSet/>
      <dgm:spPr/>
      <dgm:t>
        <a:bodyPr/>
        <a:lstStyle/>
        <a:p>
          <a:endParaRPr lang="pl-PL" b="0"/>
        </a:p>
      </dgm:t>
    </dgm:pt>
    <dgm:pt modelId="{7F93BF15-493D-40E6-95A6-9D8860A96EA2}">
      <dgm:prSet custT="1"/>
      <dgm:spPr>
        <a:solidFill>
          <a:srgbClr val="1F4E78"/>
        </a:solidFill>
      </dgm:spPr>
      <dgm:t>
        <a:bodyPr/>
        <a:lstStyle/>
        <a:p>
          <a:r>
            <a:rPr lang="pl-PL" sz="1500" b="0"/>
            <a:t>WYDANIE LEKU PACJENTOWI DO DOMU</a:t>
          </a:r>
        </a:p>
      </dgm:t>
    </dgm:pt>
    <dgm:pt modelId="{FE7542F1-9C9F-44D7-995D-B88D21D4B328}" type="parTrans" cxnId="{D1ADB856-351D-4B92-A56D-89088B51AEBA}">
      <dgm:prSet/>
      <dgm:spPr/>
      <dgm:t>
        <a:bodyPr/>
        <a:lstStyle/>
        <a:p>
          <a:endParaRPr lang="pl-PL" b="0"/>
        </a:p>
      </dgm:t>
    </dgm:pt>
    <dgm:pt modelId="{568D87C3-868F-4C05-B26F-2A8659957C43}" type="sibTrans" cxnId="{D1ADB856-351D-4B92-A56D-89088B51AEBA}">
      <dgm:prSet/>
      <dgm:spPr/>
      <dgm:t>
        <a:bodyPr/>
        <a:lstStyle/>
        <a:p>
          <a:endParaRPr lang="pl-PL" b="0"/>
        </a:p>
      </dgm:t>
    </dgm:pt>
    <dgm:pt modelId="{ED8477CD-AFAA-4A83-93B7-24AD7E931871}">
      <dgm:prSet/>
      <dgm:spPr>
        <a:solidFill>
          <a:srgbClr val="276195"/>
        </a:solidFill>
      </dgm:spPr>
      <dgm:t>
        <a:bodyPr/>
        <a:lstStyle/>
        <a:p>
          <a:r>
            <a:rPr lang="pl-PL" b="0"/>
            <a:t>WYDANIE LEKU W RAMACH WIZYTY AMBULATORYJNEJ</a:t>
          </a:r>
        </a:p>
      </dgm:t>
    </dgm:pt>
    <dgm:pt modelId="{B5B5D0E3-8E57-4C8A-8010-75BEDEF23A0B}" type="parTrans" cxnId="{E61E108B-77C4-4D34-AF0A-E6A78A7EA1FD}">
      <dgm:prSet/>
      <dgm:spPr/>
      <dgm:t>
        <a:bodyPr/>
        <a:lstStyle/>
        <a:p>
          <a:endParaRPr lang="pl-PL" b="0"/>
        </a:p>
      </dgm:t>
    </dgm:pt>
    <dgm:pt modelId="{3DFCEF99-3128-46AE-A70E-338C6BC98072}" type="sibTrans" cxnId="{E61E108B-77C4-4D34-AF0A-E6A78A7EA1FD}">
      <dgm:prSet/>
      <dgm:spPr/>
      <dgm:t>
        <a:bodyPr/>
        <a:lstStyle/>
        <a:p>
          <a:endParaRPr lang="pl-PL" b="0"/>
        </a:p>
      </dgm:t>
    </dgm:pt>
    <dgm:pt modelId="{200363AB-7AAA-4DEC-B770-715016650EEA}">
      <dgm:prSet custT="1"/>
      <dgm:spPr>
        <a:solidFill>
          <a:srgbClr val="F3F3F3"/>
        </a:solidFill>
        <a:ln>
          <a:noFill/>
        </a:ln>
      </dgm:spPr>
      <dgm:t>
        <a:bodyPr/>
        <a:lstStyle/>
        <a:p>
          <a:r>
            <a:rPr lang="pl-PL" sz="1600" b="0" dirty="0"/>
            <a:t>  </a:t>
          </a:r>
        </a:p>
      </dgm:t>
    </dgm:pt>
    <dgm:pt modelId="{9C10C61D-CD36-441D-BA85-B15B2CF714CE}" type="sibTrans" cxnId="{88307D7B-EE64-4391-BE2B-016187A15A93}">
      <dgm:prSet/>
      <dgm:spPr/>
      <dgm:t>
        <a:bodyPr/>
        <a:lstStyle/>
        <a:p>
          <a:endParaRPr lang="pl-PL" b="0"/>
        </a:p>
      </dgm:t>
    </dgm:pt>
    <dgm:pt modelId="{019FC191-EA25-4634-946B-5E8F799F49EF}" type="parTrans" cxnId="{88307D7B-EE64-4391-BE2B-016187A15A93}">
      <dgm:prSet/>
      <dgm:spPr/>
      <dgm:t>
        <a:bodyPr/>
        <a:lstStyle/>
        <a:p>
          <a:endParaRPr lang="pl-PL" b="0"/>
        </a:p>
      </dgm:t>
    </dgm:pt>
    <dgm:pt modelId="{3B022696-7EA2-4F85-A871-617F58757691}" type="pres">
      <dgm:prSet presAssocID="{91FAA85E-50D8-4472-8172-22E01F0AEEB4}" presName="Name0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</dgm:pt>
    <dgm:pt modelId="{E617392B-AA47-4E4F-AB04-F3460FAFF1E2}" type="pres">
      <dgm:prSet presAssocID="{200363AB-7AAA-4DEC-B770-715016650EEA}" presName="root1" presStyleCnt="0"/>
      <dgm:spPr/>
    </dgm:pt>
    <dgm:pt modelId="{81AB1E58-4712-4890-A361-9838FD698BCB}" type="pres">
      <dgm:prSet presAssocID="{200363AB-7AAA-4DEC-B770-715016650EEA}" presName="LevelOneTextNode" presStyleLbl="node0" presStyleIdx="0" presStyleCnt="1" custAng="0" custScaleY="6666" custLinFactX="-200000" custLinFactNeighborX="-235042" custLinFactNeighborY="-3887">
        <dgm:presLayoutVars>
          <dgm:chPref val="3"/>
        </dgm:presLayoutVars>
      </dgm:prSet>
      <dgm:spPr/>
    </dgm:pt>
    <dgm:pt modelId="{C5CD04D2-73A4-4FC8-93F9-B3B9A8063373}" type="pres">
      <dgm:prSet presAssocID="{200363AB-7AAA-4DEC-B770-715016650EEA}" presName="level2hierChild" presStyleCnt="0"/>
      <dgm:spPr/>
    </dgm:pt>
    <dgm:pt modelId="{10299065-A7AA-49A7-8E53-68E6726CE44F}" type="pres">
      <dgm:prSet presAssocID="{B51B61B3-7AC9-4503-9E5E-79768837A627}" presName="conn2-1" presStyleLbl="parChTrans1D2" presStyleIdx="0" presStyleCnt="3"/>
      <dgm:spPr/>
    </dgm:pt>
    <dgm:pt modelId="{0DC6ECE5-E508-4C1C-A259-E25C2BDD40BC}" type="pres">
      <dgm:prSet presAssocID="{B51B61B3-7AC9-4503-9E5E-79768837A627}" presName="connTx" presStyleLbl="parChTrans1D2" presStyleIdx="0" presStyleCnt="3"/>
      <dgm:spPr/>
    </dgm:pt>
    <dgm:pt modelId="{49C2EBB9-4625-4CA8-A8FC-931064F59994}" type="pres">
      <dgm:prSet presAssocID="{178562EB-00EA-4513-9EBB-E9AC4DD382A7}" presName="root2" presStyleCnt="0"/>
      <dgm:spPr/>
    </dgm:pt>
    <dgm:pt modelId="{F11AD070-46F5-46D2-9E57-C641A62BDE4A}" type="pres">
      <dgm:prSet presAssocID="{178562EB-00EA-4513-9EBB-E9AC4DD382A7}" presName="LevelTwoTextNode" presStyleLbl="node2" presStyleIdx="0" presStyleCnt="3">
        <dgm:presLayoutVars>
          <dgm:chPref val="3"/>
        </dgm:presLayoutVars>
      </dgm:prSet>
      <dgm:spPr/>
    </dgm:pt>
    <dgm:pt modelId="{3F8CDEB1-069A-40A1-8E76-9A77F5E3F6E9}" type="pres">
      <dgm:prSet presAssocID="{178562EB-00EA-4513-9EBB-E9AC4DD382A7}" presName="level3hierChild" presStyleCnt="0"/>
      <dgm:spPr/>
    </dgm:pt>
    <dgm:pt modelId="{67A2A7A8-722A-423D-8A8D-20012B03A0D1}" type="pres">
      <dgm:prSet presAssocID="{D7107745-C90D-4E77-8F72-E031432A11AA}" presName="conn2-1" presStyleLbl="parChTrans1D3" presStyleIdx="0" presStyleCnt="6"/>
      <dgm:spPr/>
    </dgm:pt>
    <dgm:pt modelId="{FBC86C86-7964-454F-9662-C2949A10DB2A}" type="pres">
      <dgm:prSet presAssocID="{D7107745-C90D-4E77-8F72-E031432A11AA}" presName="connTx" presStyleLbl="parChTrans1D3" presStyleIdx="0" presStyleCnt="6"/>
      <dgm:spPr/>
    </dgm:pt>
    <dgm:pt modelId="{FD2662A2-F31F-4F01-9421-03D2682DE3D8}" type="pres">
      <dgm:prSet presAssocID="{88AC663A-C0BC-44DB-A23B-906C0780ABF2}" presName="root2" presStyleCnt="0"/>
      <dgm:spPr/>
    </dgm:pt>
    <dgm:pt modelId="{596AC797-F1D1-4A21-84F6-071031D27A06}" type="pres">
      <dgm:prSet presAssocID="{88AC663A-C0BC-44DB-A23B-906C0780ABF2}" presName="LevelTwoTextNode" presStyleLbl="node3" presStyleIdx="0" presStyleCnt="6">
        <dgm:presLayoutVars>
          <dgm:chPref val="3"/>
        </dgm:presLayoutVars>
      </dgm:prSet>
      <dgm:spPr/>
    </dgm:pt>
    <dgm:pt modelId="{11E2263D-3B15-479E-9949-7E4181AD14D2}" type="pres">
      <dgm:prSet presAssocID="{88AC663A-C0BC-44DB-A23B-906C0780ABF2}" presName="level3hierChild" presStyleCnt="0"/>
      <dgm:spPr/>
    </dgm:pt>
    <dgm:pt modelId="{B0C5E26B-D447-4178-82D1-9C9C6F8FDF0F}" type="pres">
      <dgm:prSet presAssocID="{4962CE16-1E95-4EE1-8496-5177F786C1C9}" presName="conn2-1" presStyleLbl="parChTrans1D4" presStyleIdx="0" presStyleCnt="3"/>
      <dgm:spPr/>
    </dgm:pt>
    <dgm:pt modelId="{0EEFC765-D0BE-4B35-AB23-3C84CCBB5F06}" type="pres">
      <dgm:prSet presAssocID="{4962CE16-1E95-4EE1-8496-5177F786C1C9}" presName="connTx" presStyleLbl="parChTrans1D4" presStyleIdx="0" presStyleCnt="3"/>
      <dgm:spPr/>
    </dgm:pt>
    <dgm:pt modelId="{8A5C051D-D25C-4BB0-AA22-7B911FC38A1E}" type="pres">
      <dgm:prSet presAssocID="{AD98B855-ECAE-40A3-AB28-C581F26B5C58}" presName="root2" presStyleCnt="0"/>
      <dgm:spPr/>
    </dgm:pt>
    <dgm:pt modelId="{19B3D5B1-507A-43FA-AA77-1914E771FCE3}" type="pres">
      <dgm:prSet presAssocID="{AD98B855-ECAE-40A3-AB28-C581F26B5C58}" presName="LevelTwoTextNode" presStyleLbl="node4" presStyleIdx="0" presStyleCnt="3" custScaleX="115633">
        <dgm:presLayoutVars>
          <dgm:chPref val="3"/>
        </dgm:presLayoutVars>
      </dgm:prSet>
      <dgm:spPr/>
    </dgm:pt>
    <dgm:pt modelId="{698B0DFA-26AD-431B-B4C5-E04484FCA908}" type="pres">
      <dgm:prSet presAssocID="{AD98B855-ECAE-40A3-AB28-C581F26B5C58}" presName="level3hierChild" presStyleCnt="0"/>
      <dgm:spPr/>
    </dgm:pt>
    <dgm:pt modelId="{7F2F6722-8EA7-4365-97B2-7886F8D89492}" type="pres">
      <dgm:prSet presAssocID="{8F9024FC-81FA-4D69-B64D-0538AA76B429}" presName="conn2-1" presStyleLbl="parChTrans1D3" presStyleIdx="1" presStyleCnt="6"/>
      <dgm:spPr/>
    </dgm:pt>
    <dgm:pt modelId="{04EA7B59-719F-479D-A3F4-6A3852ADFFF0}" type="pres">
      <dgm:prSet presAssocID="{8F9024FC-81FA-4D69-B64D-0538AA76B429}" presName="connTx" presStyleLbl="parChTrans1D3" presStyleIdx="1" presStyleCnt="6"/>
      <dgm:spPr/>
    </dgm:pt>
    <dgm:pt modelId="{09ED470D-AB23-44EE-BC9A-862F6640F901}" type="pres">
      <dgm:prSet presAssocID="{99EBEE4C-0724-4E6D-BD5B-DFC94FAEB7A8}" presName="root2" presStyleCnt="0"/>
      <dgm:spPr/>
    </dgm:pt>
    <dgm:pt modelId="{2D92EF40-8C2B-4262-9562-659E7FCE899E}" type="pres">
      <dgm:prSet presAssocID="{99EBEE4C-0724-4E6D-BD5B-DFC94FAEB7A8}" presName="LevelTwoTextNode" presStyleLbl="node3" presStyleIdx="1" presStyleCnt="6">
        <dgm:presLayoutVars>
          <dgm:chPref val="3"/>
        </dgm:presLayoutVars>
      </dgm:prSet>
      <dgm:spPr/>
    </dgm:pt>
    <dgm:pt modelId="{A3D526BE-0E67-452E-88D7-71BAF05A8D40}" type="pres">
      <dgm:prSet presAssocID="{99EBEE4C-0724-4E6D-BD5B-DFC94FAEB7A8}" presName="level3hierChild" presStyleCnt="0"/>
      <dgm:spPr/>
    </dgm:pt>
    <dgm:pt modelId="{128988CC-DB4A-473F-80FB-144BDCC1163B}" type="pres">
      <dgm:prSet presAssocID="{F58B5664-8BFD-4364-9586-EB7A93917ED2}" presName="conn2-1" presStyleLbl="parChTrans1D4" presStyleIdx="1" presStyleCnt="3"/>
      <dgm:spPr/>
    </dgm:pt>
    <dgm:pt modelId="{98402BFE-2144-40E9-83A3-B05DA2508647}" type="pres">
      <dgm:prSet presAssocID="{F58B5664-8BFD-4364-9586-EB7A93917ED2}" presName="connTx" presStyleLbl="parChTrans1D4" presStyleIdx="1" presStyleCnt="3"/>
      <dgm:spPr/>
    </dgm:pt>
    <dgm:pt modelId="{6EBECB1A-A092-4363-A26C-F53A0A46D94B}" type="pres">
      <dgm:prSet presAssocID="{8CD54A85-87BF-4A52-9C08-57DF6D5642FC}" presName="root2" presStyleCnt="0"/>
      <dgm:spPr/>
    </dgm:pt>
    <dgm:pt modelId="{1D5F3C0A-D2F0-4CDD-9295-A3075595ADC1}" type="pres">
      <dgm:prSet presAssocID="{8CD54A85-87BF-4A52-9C08-57DF6D5642FC}" presName="LevelTwoTextNode" presStyleLbl="node4" presStyleIdx="1" presStyleCnt="3" custScaleX="115633">
        <dgm:presLayoutVars>
          <dgm:chPref val="3"/>
        </dgm:presLayoutVars>
      </dgm:prSet>
      <dgm:spPr/>
    </dgm:pt>
    <dgm:pt modelId="{910C525E-1F7A-446C-80FB-0DF750A15428}" type="pres">
      <dgm:prSet presAssocID="{8CD54A85-87BF-4A52-9C08-57DF6D5642FC}" presName="level3hierChild" presStyleCnt="0"/>
      <dgm:spPr/>
    </dgm:pt>
    <dgm:pt modelId="{3378E4E9-F149-4601-A138-41930E0AA8E3}" type="pres">
      <dgm:prSet presAssocID="{D35D4F86-6893-4FF1-9C9B-C6B07926BC8D}" presName="conn2-1" presStyleLbl="parChTrans1D3" presStyleIdx="2" presStyleCnt="6"/>
      <dgm:spPr/>
    </dgm:pt>
    <dgm:pt modelId="{C8AEF9CD-80C6-40EF-B4C9-361364FD4583}" type="pres">
      <dgm:prSet presAssocID="{D35D4F86-6893-4FF1-9C9B-C6B07926BC8D}" presName="connTx" presStyleLbl="parChTrans1D3" presStyleIdx="2" presStyleCnt="6"/>
      <dgm:spPr/>
    </dgm:pt>
    <dgm:pt modelId="{B9D57B56-AE8D-407A-A663-77E124971317}" type="pres">
      <dgm:prSet presAssocID="{D8019C14-1E83-4D05-B119-747B23E59461}" presName="root2" presStyleCnt="0"/>
      <dgm:spPr/>
    </dgm:pt>
    <dgm:pt modelId="{8545D36A-95AC-498E-BD0C-C5B039CF195C}" type="pres">
      <dgm:prSet presAssocID="{D8019C14-1E83-4D05-B119-747B23E59461}" presName="LevelTwoTextNode" presStyleLbl="node3" presStyleIdx="2" presStyleCnt="6">
        <dgm:presLayoutVars>
          <dgm:chPref val="3"/>
        </dgm:presLayoutVars>
      </dgm:prSet>
      <dgm:spPr/>
    </dgm:pt>
    <dgm:pt modelId="{1DF8311D-3685-4B1A-BDFB-334EDA817CEF}" type="pres">
      <dgm:prSet presAssocID="{D8019C14-1E83-4D05-B119-747B23E59461}" presName="level3hierChild" presStyleCnt="0"/>
      <dgm:spPr/>
    </dgm:pt>
    <dgm:pt modelId="{871FB135-A082-41A2-B0F8-84EB3A06F052}" type="pres">
      <dgm:prSet presAssocID="{DFA3013D-564D-4535-9175-6DDE0F05DA1B}" presName="conn2-1" presStyleLbl="parChTrans1D4" presStyleIdx="2" presStyleCnt="3"/>
      <dgm:spPr/>
    </dgm:pt>
    <dgm:pt modelId="{043FFCB5-F95B-44E9-B4EB-CF731882E8AD}" type="pres">
      <dgm:prSet presAssocID="{DFA3013D-564D-4535-9175-6DDE0F05DA1B}" presName="connTx" presStyleLbl="parChTrans1D4" presStyleIdx="2" presStyleCnt="3"/>
      <dgm:spPr/>
    </dgm:pt>
    <dgm:pt modelId="{62D6B76D-F6E4-4EC4-AE84-FD532A122419}" type="pres">
      <dgm:prSet presAssocID="{E461B94B-BE87-4C8A-B9C5-C12946A15B93}" presName="root2" presStyleCnt="0"/>
      <dgm:spPr/>
    </dgm:pt>
    <dgm:pt modelId="{DC7EFD94-9A0D-477C-82DF-55D82D253527}" type="pres">
      <dgm:prSet presAssocID="{E461B94B-BE87-4C8A-B9C5-C12946A15B93}" presName="LevelTwoTextNode" presStyleLbl="node4" presStyleIdx="2" presStyleCnt="3" custScaleX="115675">
        <dgm:presLayoutVars>
          <dgm:chPref val="3"/>
        </dgm:presLayoutVars>
      </dgm:prSet>
      <dgm:spPr/>
    </dgm:pt>
    <dgm:pt modelId="{584D723D-6892-4373-B4BC-24D3CCF1459B}" type="pres">
      <dgm:prSet presAssocID="{E461B94B-BE87-4C8A-B9C5-C12946A15B93}" presName="level3hierChild" presStyleCnt="0"/>
      <dgm:spPr/>
    </dgm:pt>
    <dgm:pt modelId="{9DB6EC05-8E85-4AF6-A841-FFC68011BB27}" type="pres">
      <dgm:prSet presAssocID="{D2EF402C-80EB-42B7-AFE1-F2A848250E43}" presName="conn2-1" presStyleLbl="parChTrans1D2" presStyleIdx="1" presStyleCnt="3"/>
      <dgm:spPr/>
    </dgm:pt>
    <dgm:pt modelId="{38CC9558-5166-4252-A7EF-045A3A0E0523}" type="pres">
      <dgm:prSet presAssocID="{D2EF402C-80EB-42B7-AFE1-F2A848250E43}" presName="connTx" presStyleLbl="parChTrans1D2" presStyleIdx="1" presStyleCnt="3"/>
      <dgm:spPr/>
    </dgm:pt>
    <dgm:pt modelId="{261920D9-63B7-4B41-8F7E-9EA829D7D022}" type="pres">
      <dgm:prSet presAssocID="{B26B6F71-C499-4400-A728-0F35C9195FB6}" presName="root2" presStyleCnt="0"/>
      <dgm:spPr/>
    </dgm:pt>
    <dgm:pt modelId="{CE5F0D13-6642-4510-8123-3A5F7DD1488B}" type="pres">
      <dgm:prSet presAssocID="{B26B6F71-C499-4400-A728-0F35C9195FB6}" presName="LevelTwoTextNode" presStyleLbl="node2" presStyleIdx="1" presStyleCnt="3">
        <dgm:presLayoutVars>
          <dgm:chPref val="3"/>
        </dgm:presLayoutVars>
      </dgm:prSet>
      <dgm:spPr/>
    </dgm:pt>
    <dgm:pt modelId="{F531CA55-A425-4A2D-8C4E-E52F7A6CDE0E}" type="pres">
      <dgm:prSet presAssocID="{B26B6F71-C499-4400-A728-0F35C9195FB6}" presName="level3hierChild" presStyleCnt="0"/>
      <dgm:spPr/>
    </dgm:pt>
    <dgm:pt modelId="{6E7F5C6B-378C-4AD3-8AB8-13A68CD3F950}" type="pres">
      <dgm:prSet presAssocID="{3B752B5E-47FC-4BA0-A10E-3FBF9DD46CB9}" presName="conn2-1" presStyleLbl="parChTrans1D3" presStyleIdx="3" presStyleCnt="6"/>
      <dgm:spPr/>
    </dgm:pt>
    <dgm:pt modelId="{BD27ACC9-CE31-42F4-BB4C-268A318E6100}" type="pres">
      <dgm:prSet presAssocID="{3B752B5E-47FC-4BA0-A10E-3FBF9DD46CB9}" presName="connTx" presStyleLbl="parChTrans1D3" presStyleIdx="3" presStyleCnt="6"/>
      <dgm:spPr/>
    </dgm:pt>
    <dgm:pt modelId="{C451648F-FC0B-48F6-B5BE-9BECF9B81383}" type="pres">
      <dgm:prSet presAssocID="{716EF1FC-E659-4EAE-93A4-C8B8465BDED9}" presName="root2" presStyleCnt="0"/>
      <dgm:spPr/>
    </dgm:pt>
    <dgm:pt modelId="{FF0AD1E9-3508-4D4A-ABB1-933665C0D8E5}" type="pres">
      <dgm:prSet presAssocID="{716EF1FC-E659-4EAE-93A4-C8B8465BDED9}" presName="LevelTwoTextNode" presStyleLbl="node3" presStyleIdx="3" presStyleCnt="6">
        <dgm:presLayoutVars>
          <dgm:chPref val="3"/>
        </dgm:presLayoutVars>
      </dgm:prSet>
      <dgm:spPr/>
    </dgm:pt>
    <dgm:pt modelId="{6D9A6354-1929-40CA-B156-8BBCBCBCCCDD}" type="pres">
      <dgm:prSet presAssocID="{716EF1FC-E659-4EAE-93A4-C8B8465BDED9}" presName="level3hierChild" presStyleCnt="0"/>
      <dgm:spPr/>
    </dgm:pt>
    <dgm:pt modelId="{B4E3CEE5-FB39-45D2-B54F-91CBA5D4F88A}" type="pres">
      <dgm:prSet presAssocID="{7BDE6B1F-9A3F-4D19-973B-0AF1EA527487}" presName="conn2-1" presStyleLbl="parChTrans1D3" presStyleIdx="4" presStyleCnt="6"/>
      <dgm:spPr/>
    </dgm:pt>
    <dgm:pt modelId="{9EBE55F3-DD7A-4F5A-B4BC-127A04BBE0C7}" type="pres">
      <dgm:prSet presAssocID="{7BDE6B1F-9A3F-4D19-973B-0AF1EA527487}" presName="connTx" presStyleLbl="parChTrans1D3" presStyleIdx="4" presStyleCnt="6"/>
      <dgm:spPr/>
    </dgm:pt>
    <dgm:pt modelId="{B766AA19-300C-49D3-9665-94773E4350CE}" type="pres">
      <dgm:prSet presAssocID="{E3E2D3B8-B2B6-4B87-B6DA-A871108FA8E8}" presName="root2" presStyleCnt="0"/>
      <dgm:spPr/>
    </dgm:pt>
    <dgm:pt modelId="{FEA18D1B-0F90-46D0-9D52-269180C1A202}" type="pres">
      <dgm:prSet presAssocID="{E3E2D3B8-B2B6-4B87-B6DA-A871108FA8E8}" presName="LevelTwoTextNode" presStyleLbl="node3" presStyleIdx="4" presStyleCnt="6">
        <dgm:presLayoutVars>
          <dgm:chPref val="3"/>
        </dgm:presLayoutVars>
      </dgm:prSet>
      <dgm:spPr/>
    </dgm:pt>
    <dgm:pt modelId="{2813E7C7-2B53-4474-8988-A971DB8DCC2D}" type="pres">
      <dgm:prSet presAssocID="{E3E2D3B8-B2B6-4B87-B6DA-A871108FA8E8}" presName="level3hierChild" presStyleCnt="0"/>
      <dgm:spPr/>
    </dgm:pt>
    <dgm:pt modelId="{8E3AAB9F-3D29-46DF-961B-81E9D6A9FD08}" type="pres">
      <dgm:prSet presAssocID="{FE7542F1-9C9F-44D7-995D-B88D21D4B328}" presName="conn2-1" presStyleLbl="parChTrans1D2" presStyleIdx="2" presStyleCnt="3"/>
      <dgm:spPr/>
    </dgm:pt>
    <dgm:pt modelId="{504C5457-2E6D-44B9-B3DA-DAA21B09E1D0}" type="pres">
      <dgm:prSet presAssocID="{FE7542F1-9C9F-44D7-995D-B88D21D4B328}" presName="connTx" presStyleLbl="parChTrans1D2" presStyleIdx="2" presStyleCnt="3"/>
      <dgm:spPr/>
    </dgm:pt>
    <dgm:pt modelId="{320ED187-321F-4C22-994F-6D4FDA1B9510}" type="pres">
      <dgm:prSet presAssocID="{7F93BF15-493D-40E6-95A6-9D8860A96EA2}" presName="root2" presStyleCnt="0"/>
      <dgm:spPr/>
    </dgm:pt>
    <dgm:pt modelId="{FBE8B6BA-E1ED-4D55-8382-EFC033F197CA}" type="pres">
      <dgm:prSet presAssocID="{7F93BF15-493D-40E6-95A6-9D8860A96EA2}" presName="LevelTwoTextNode" presStyleLbl="node2" presStyleIdx="2" presStyleCnt="3">
        <dgm:presLayoutVars>
          <dgm:chPref val="3"/>
        </dgm:presLayoutVars>
      </dgm:prSet>
      <dgm:spPr/>
    </dgm:pt>
    <dgm:pt modelId="{142F891D-7F68-4DDA-BCE5-D4E5B8CEAB8A}" type="pres">
      <dgm:prSet presAssocID="{7F93BF15-493D-40E6-95A6-9D8860A96EA2}" presName="level3hierChild" presStyleCnt="0"/>
      <dgm:spPr/>
    </dgm:pt>
    <dgm:pt modelId="{5764B3F2-30AC-4192-9098-A1DE8188655B}" type="pres">
      <dgm:prSet presAssocID="{B5B5D0E3-8E57-4C8A-8010-75BEDEF23A0B}" presName="conn2-1" presStyleLbl="parChTrans1D3" presStyleIdx="5" presStyleCnt="6"/>
      <dgm:spPr/>
    </dgm:pt>
    <dgm:pt modelId="{76E21274-91F1-4CE3-B805-4A220E5C000F}" type="pres">
      <dgm:prSet presAssocID="{B5B5D0E3-8E57-4C8A-8010-75BEDEF23A0B}" presName="connTx" presStyleLbl="parChTrans1D3" presStyleIdx="5" presStyleCnt="6"/>
      <dgm:spPr/>
    </dgm:pt>
    <dgm:pt modelId="{19815D82-8252-4514-A74D-B8E77BEA3665}" type="pres">
      <dgm:prSet presAssocID="{ED8477CD-AFAA-4A83-93B7-24AD7E931871}" presName="root2" presStyleCnt="0"/>
      <dgm:spPr/>
    </dgm:pt>
    <dgm:pt modelId="{1A40216C-58A7-4654-8D6A-7D97AE93D98E}" type="pres">
      <dgm:prSet presAssocID="{ED8477CD-AFAA-4A83-93B7-24AD7E931871}" presName="LevelTwoTextNode" presStyleLbl="node3" presStyleIdx="5" presStyleCnt="6">
        <dgm:presLayoutVars>
          <dgm:chPref val="3"/>
        </dgm:presLayoutVars>
      </dgm:prSet>
      <dgm:spPr/>
    </dgm:pt>
    <dgm:pt modelId="{3E520595-6A1E-4A39-9057-DD344563BA09}" type="pres">
      <dgm:prSet presAssocID="{ED8477CD-AFAA-4A83-93B7-24AD7E931871}" presName="level3hierChild" presStyleCnt="0"/>
      <dgm:spPr/>
    </dgm:pt>
  </dgm:ptLst>
  <dgm:cxnLst>
    <dgm:cxn modelId="{CCDFCC05-70B6-4858-8A3C-C3A7CBE52277}" type="presOf" srcId="{3B752B5E-47FC-4BA0-A10E-3FBF9DD46CB9}" destId="{BD27ACC9-CE31-42F4-BB4C-268A318E6100}" srcOrd="1" destOrd="0" presId="urn:microsoft.com/office/officeart/2008/layout/HorizontalMultiLevelHierarchy"/>
    <dgm:cxn modelId="{C3249C09-D5C5-44E3-9E6C-067C63C2609F}" type="presOf" srcId="{B26B6F71-C499-4400-A728-0F35C9195FB6}" destId="{CE5F0D13-6642-4510-8123-3A5F7DD1488B}" srcOrd="0" destOrd="0" presId="urn:microsoft.com/office/officeart/2008/layout/HorizontalMultiLevelHierarchy"/>
    <dgm:cxn modelId="{70984918-B444-40EC-B556-FDCE2ECBB7BA}" type="presOf" srcId="{716EF1FC-E659-4EAE-93A4-C8B8465BDED9}" destId="{FF0AD1E9-3508-4D4A-ABB1-933665C0D8E5}" srcOrd="0" destOrd="0" presId="urn:microsoft.com/office/officeart/2008/layout/HorizontalMultiLevelHierarchy"/>
    <dgm:cxn modelId="{721EC118-2495-4D63-B275-82D6AF58652C}" type="presOf" srcId="{8CD54A85-87BF-4A52-9C08-57DF6D5642FC}" destId="{1D5F3C0A-D2F0-4CDD-9295-A3075595ADC1}" srcOrd="0" destOrd="0" presId="urn:microsoft.com/office/officeart/2008/layout/HorizontalMultiLevelHierarchy"/>
    <dgm:cxn modelId="{8C09DE19-5251-4A78-97E5-A404F52B94CA}" type="presOf" srcId="{7F93BF15-493D-40E6-95A6-9D8860A96EA2}" destId="{FBE8B6BA-E1ED-4D55-8382-EFC033F197CA}" srcOrd="0" destOrd="0" presId="urn:microsoft.com/office/officeart/2008/layout/HorizontalMultiLevelHierarchy"/>
    <dgm:cxn modelId="{B5430C1B-2195-4B26-9357-96A393D46685}" type="presOf" srcId="{D35D4F86-6893-4FF1-9C9B-C6B07926BC8D}" destId="{C8AEF9CD-80C6-40EF-B4C9-361364FD4583}" srcOrd="1" destOrd="0" presId="urn:microsoft.com/office/officeart/2008/layout/HorizontalMultiLevelHierarchy"/>
    <dgm:cxn modelId="{6B6F0623-06FC-4EF3-921E-396AA832C618}" type="presOf" srcId="{B51B61B3-7AC9-4503-9E5E-79768837A627}" destId="{10299065-A7AA-49A7-8E53-68E6726CE44F}" srcOrd="0" destOrd="0" presId="urn:microsoft.com/office/officeart/2008/layout/HorizontalMultiLevelHierarchy"/>
    <dgm:cxn modelId="{6C83BB25-3288-4D77-AC86-70155C05251F}" srcId="{178562EB-00EA-4513-9EBB-E9AC4DD382A7}" destId="{99EBEE4C-0724-4E6D-BD5B-DFC94FAEB7A8}" srcOrd="1" destOrd="0" parTransId="{8F9024FC-81FA-4D69-B64D-0538AA76B429}" sibTransId="{1EB67392-CFD8-4CBF-9276-9788BDE24C04}"/>
    <dgm:cxn modelId="{6A061727-912B-4C3F-A9CD-F2829DD99A3D}" type="presOf" srcId="{B5B5D0E3-8E57-4C8A-8010-75BEDEF23A0B}" destId="{5764B3F2-30AC-4192-9098-A1DE8188655B}" srcOrd="0" destOrd="0" presId="urn:microsoft.com/office/officeart/2008/layout/HorizontalMultiLevelHierarchy"/>
    <dgm:cxn modelId="{5B848128-A635-40A6-8852-DE7B6AB47B0E}" srcId="{B26B6F71-C499-4400-A728-0F35C9195FB6}" destId="{E3E2D3B8-B2B6-4B87-B6DA-A871108FA8E8}" srcOrd="1" destOrd="0" parTransId="{7BDE6B1F-9A3F-4D19-973B-0AF1EA527487}" sibTransId="{E08E6112-864D-4C3E-B8C8-D0956CACDE1A}"/>
    <dgm:cxn modelId="{1E6DDA2C-2558-496B-AE1B-1A0A1BD55678}" type="presOf" srcId="{D2EF402C-80EB-42B7-AFE1-F2A848250E43}" destId="{38CC9558-5166-4252-A7EF-045A3A0E0523}" srcOrd="1" destOrd="0" presId="urn:microsoft.com/office/officeart/2008/layout/HorizontalMultiLevelHierarchy"/>
    <dgm:cxn modelId="{11265034-327E-440C-B4DC-1DAE0AA85EDA}" type="presOf" srcId="{4962CE16-1E95-4EE1-8496-5177F786C1C9}" destId="{B0C5E26B-D447-4178-82D1-9C9C6F8FDF0F}" srcOrd="0" destOrd="0" presId="urn:microsoft.com/office/officeart/2008/layout/HorizontalMultiLevelHierarchy"/>
    <dgm:cxn modelId="{48F81C40-DC25-4DB9-A56D-0B6F9A31FD48}" type="presOf" srcId="{8F9024FC-81FA-4D69-B64D-0538AA76B429}" destId="{7F2F6722-8EA7-4365-97B2-7886F8D89492}" srcOrd="0" destOrd="0" presId="urn:microsoft.com/office/officeart/2008/layout/HorizontalMultiLevelHierarchy"/>
    <dgm:cxn modelId="{0F3E135D-DF07-4C10-A6A2-2F0B0FEC6623}" type="presOf" srcId="{99EBEE4C-0724-4E6D-BD5B-DFC94FAEB7A8}" destId="{2D92EF40-8C2B-4262-9562-659E7FCE899E}" srcOrd="0" destOrd="0" presId="urn:microsoft.com/office/officeart/2008/layout/HorizontalMultiLevelHierarchy"/>
    <dgm:cxn modelId="{BCDB0842-3FF1-478C-91CA-C256D93356F1}" type="presOf" srcId="{D7107745-C90D-4E77-8F72-E031432A11AA}" destId="{67A2A7A8-722A-423D-8A8D-20012B03A0D1}" srcOrd="0" destOrd="0" presId="urn:microsoft.com/office/officeart/2008/layout/HorizontalMultiLevelHierarchy"/>
    <dgm:cxn modelId="{DF7EC966-8405-4A41-8D92-32867B47CB1A}" srcId="{178562EB-00EA-4513-9EBB-E9AC4DD382A7}" destId="{D8019C14-1E83-4D05-B119-747B23E59461}" srcOrd="2" destOrd="0" parTransId="{D35D4F86-6893-4FF1-9C9B-C6B07926BC8D}" sibTransId="{CE189757-267C-4406-B3EA-51BBDC064434}"/>
    <dgm:cxn modelId="{88C1F448-79E0-4ED3-94CC-206A1110AE28}" srcId="{88AC663A-C0BC-44DB-A23B-906C0780ABF2}" destId="{AD98B855-ECAE-40A3-AB28-C581F26B5C58}" srcOrd="0" destOrd="0" parTransId="{4962CE16-1E95-4EE1-8496-5177F786C1C9}" sibTransId="{E8980241-8BC2-478D-A18A-D82427140DD9}"/>
    <dgm:cxn modelId="{B2A2F069-B675-4DF5-93A1-3E1149C80DD7}" type="presOf" srcId="{FE7542F1-9C9F-44D7-995D-B88D21D4B328}" destId="{8E3AAB9F-3D29-46DF-961B-81E9D6A9FD08}" srcOrd="0" destOrd="0" presId="urn:microsoft.com/office/officeart/2008/layout/HorizontalMultiLevelHierarchy"/>
    <dgm:cxn modelId="{CD260A4B-9D2F-4055-BA8E-7BB0A71DB764}" type="presOf" srcId="{4962CE16-1E95-4EE1-8496-5177F786C1C9}" destId="{0EEFC765-D0BE-4B35-AB23-3C84CCBB5F06}" srcOrd="1" destOrd="0" presId="urn:microsoft.com/office/officeart/2008/layout/HorizontalMultiLevelHierarchy"/>
    <dgm:cxn modelId="{73F8CD6B-215E-401E-91E5-329A1B8B335C}" type="presOf" srcId="{B5B5D0E3-8E57-4C8A-8010-75BEDEF23A0B}" destId="{76E21274-91F1-4CE3-B805-4A220E5C000F}" srcOrd="1" destOrd="0" presId="urn:microsoft.com/office/officeart/2008/layout/HorizontalMultiLevelHierarchy"/>
    <dgm:cxn modelId="{7530FC6C-3C21-4936-9142-49B07C8F668A}" type="presOf" srcId="{7BDE6B1F-9A3F-4D19-973B-0AF1EA527487}" destId="{9EBE55F3-DD7A-4F5A-B4BC-127A04BBE0C7}" srcOrd="1" destOrd="0" presId="urn:microsoft.com/office/officeart/2008/layout/HorizontalMultiLevelHierarchy"/>
    <dgm:cxn modelId="{C2457372-0E57-43BA-9FDC-F531794F2382}" srcId="{178562EB-00EA-4513-9EBB-E9AC4DD382A7}" destId="{88AC663A-C0BC-44DB-A23B-906C0780ABF2}" srcOrd="0" destOrd="0" parTransId="{D7107745-C90D-4E77-8F72-E031432A11AA}" sibTransId="{8793D70C-C612-450D-B023-213854F5EC3A}"/>
    <dgm:cxn modelId="{D1ADB856-351D-4B92-A56D-89088B51AEBA}" srcId="{200363AB-7AAA-4DEC-B770-715016650EEA}" destId="{7F93BF15-493D-40E6-95A6-9D8860A96EA2}" srcOrd="2" destOrd="0" parTransId="{FE7542F1-9C9F-44D7-995D-B88D21D4B328}" sibTransId="{568D87C3-868F-4C05-B26F-2A8659957C43}"/>
    <dgm:cxn modelId="{E63BB078-E8CF-424F-94F3-0C33E2FD1AFC}" type="presOf" srcId="{DFA3013D-564D-4535-9175-6DDE0F05DA1B}" destId="{043FFCB5-F95B-44E9-B4EB-CF731882E8AD}" srcOrd="1" destOrd="0" presId="urn:microsoft.com/office/officeart/2008/layout/HorizontalMultiLevelHierarchy"/>
    <dgm:cxn modelId="{16DD5359-2D04-443F-97CC-41ED22DD308C}" type="presOf" srcId="{E3E2D3B8-B2B6-4B87-B6DA-A871108FA8E8}" destId="{FEA18D1B-0F90-46D0-9D52-269180C1A202}" srcOrd="0" destOrd="0" presId="urn:microsoft.com/office/officeart/2008/layout/HorizontalMultiLevelHierarchy"/>
    <dgm:cxn modelId="{ED734A7A-BA16-4425-8D92-0E8EC750C7B4}" srcId="{99EBEE4C-0724-4E6D-BD5B-DFC94FAEB7A8}" destId="{8CD54A85-87BF-4A52-9C08-57DF6D5642FC}" srcOrd="0" destOrd="0" parTransId="{F58B5664-8BFD-4364-9586-EB7A93917ED2}" sibTransId="{B82BCC0B-C6B0-48F9-94F7-FF8766F2709D}"/>
    <dgm:cxn modelId="{88307D7B-EE64-4391-BE2B-016187A15A93}" srcId="{91FAA85E-50D8-4472-8172-22E01F0AEEB4}" destId="{200363AB-7AAA-4DEC-B770-715016650EEA}" srcOrd="0" destOrd="0" parTransId="{019FC191-EA25-4634-946B-5E8F799F49EF}" sibTransId="{9C10C61D-CD36-441D-BA85-B15B2CF714CE}"/>
    <dgm:cxn modelId="{4F7BB77C-410D-4A6A-A49F-CFDECEE509E5}" type="presOf" srcId="{7BDE6B1F-9A3F-4D19-973B-0AF1EA527487}" destId="{B4E3CEE5-FB39-45D2-B54F-91CBA5D4F88A}" srcOrd="0" destOrd="0" presId="urn:microsoft.com/office/officeart/2008/layout/HorizontalMultiLevelHierarchy"/>
    <dgm:cxn modelId="{1CFB9184-2625-48A6-AA0F-6F6AEE49B431}" type="presOf" srcId="{F58B5664-8BFD-4364-9586-EB7A93917ED2}" destId="{128988CC-DB4A-473F-80FB-144BDCC1163B}" srcOrd="0" destOrd="0" presId="urn:microsoft.com/office/officeart/2008/layout/HorizontalMultiLevelHierarchy"/>
    <dgm:cxn modelId="{250EE387-4E10-4921-B95E-D734D68DA0E1}" type="presOf" srcId="{91FAA85E-50D8-4472-8172-22E01F0AEEB4}" destId="{3B022696-7EA2-4F85-A871-617F58757691}" srcOrd="0" destOrd="0" presId="urn:microsoft.com/office/officeart/2008/layout/HorizontalMultiLevelHierarchy"/>
    <dgm:cxn modelId="{0D077689-6D05-4333-8E0C-0761235F673F}" type="presOf" srcId="{DFA3013D-564D-4535-9175-6DDE0F05DA1B}" destId="{871FB135-A082-41A2-B0F8-84EB3A06F052}" srcOrd="0" destOrd="0" presId="urn:microsoft.com/office/officeart/2008/layout/HorizontalMultiLevelHierarchy"/>
    <dgm:cxn modelId="{E61E108B-77C4-4D34-AF0A-E6A78A7EA1FD}" srcId="{7F93BF15-493D-40E6-95A6-9D8860A96EA2}" destId="{ED8477CD-AFAA-4A83-93B7-24AD7E931871}" srcOrd="0" destOrd="0" parTransId="{B5B5D0E3-8E57-4C8A-8010-75BEDEF23A0B}" sibTransId="{3DFCEF99-3128-46AE-A70E-338C6BC98072}"/>
    <dgm:cxn modelId="{4B270F8D-A6E9-44E9-BE87-C112E19BFC66}" type="presOf" srcId="{D8019C14-1E83-4D05-B119-747B23E59461}" destId="{8545D36A-95AC-498E-BD0C-C5B039CF195C}" srcOrd="0" destOrd="0" presId="urn:microsoft.com/office/officeart/2008/layout/HorizontalMultiLevelHierarchy"/>
    <dgm:cxn modelId="{5740E595-EDB9-462D-A8B8-12337325CCF1}" type="presOf" srcId="{AD98B855-ECAE-40A3-AB28-C581F26B5C58}" destId="{19B3D5B1-507A-43FA-AA77-1914E771FCE3}" srcOrd="0" destOrd="0" presId="urn:microsoft.com/office/officeart/2008/layout/HorizontalMultiLevelHierarchy"/>
    <dgm:cxn modelId="{B9B7FC96-84DC-4ABA-81B9-4FDBE6AD5BBB}" type="presOf" srcId="{ED8477CD-AFAA-4A83-93B7-24AD7E931871}" destId="{1A40216C-58A7-4654-8D6A-7D97AE93D98E}" srcOrd="0" destOrd="0" presId="urn:microsoft.com/office/officeart/2008/layout/HorizontalMultiLevelHierarchy"/>
    <dgm:cxn modelId="{7B1EC79C-3E1B-4DC9-9BBE-9F34756D7D51}" type="presOf" srcId="{F58B5664-8BFD-4364-9586-EB7A93917ED2}" destId="{98402BFE-2144-40E9-83A3-B05DA2508647}" srcOrd="1" destOrd="0" presId="urn:microsoft.com/office/officeart/2008/layout/HorizontalMultiLevelHierarchy"/>
    <dgm:cxn modelId="{FC041CAC-7247-47C0-82AF-DCD39F835229}" type="presOf" srcId="{178562EB-00EA-4513-9EBB-E9AC4DD382A7}" destId="{F11AD070-46F5-46D2-9E57-C641A62BDE4A}" srcOrd="0" destOrd="0" presId="urn:microsoft.com/office/officeart/2008/layout/HorizontalMultiLevelHierarchy"/>
    <dgm:cxn modelId="{13CA79BA-BA57-44C3-9328-811D3738798A}" type="presOf" srcId="{200363AB-7AAA-4DEC-B770-715016650EEA}" destId="{81AB1E58-4712-4890-A361-9838FD698BCB}" srcOrd="0" destOrd="0" presId="urn:microsoft.com/office/officeart/2008/layout/HorizontalMultiLevelHierarchy"/>
    <dgm:cxn modelId="{3221D7BB-8851-49FA-B881-4C0151A32BFB}" srcId="{200363AB-7AAA-4DEC-B770-715016650EEA}" destId="{178562EB-00EA-4513-9EBB-E9AC4DD382A7}" srcOrd="0" destOrd="0" parTransId="{B51B61B3-7AC9-4503-9E5E-79768837A627}" sibTransId="{986940B0-E692-45A1-85C8-C2E72CAFB153}"/>
    <dgm:cxn modelId="{309D26BE-70D9-4667-B722-0F6F9DD22EEB}" type="presOf" srcId="{D7107745-C90D-4E77-8F72-E031432A11AA}" destId="{FBC86C86-7964-454F-9662-C2949A10DB2A}" srcOrd="1" destOrd="0" presId="urn:microsoft.com/office/officeart/2008/layout/HorizontalMultiLevelHierarchy"/>
    <dgm:cxn modelId="{A25171BE-3C61-4E7B-8EDE-62319170E950}" srcId="{200363AB-7AAA-4DEC-B770-715016650EEA}" destId="{B26B6F71-C499-4400-A728-0F35C9195FB6}" srcOrd="1" destOrd="0" parTransId="{D2EF402C-80EB-42B7-AFE1-F2A848250E43}" sibTransId="{9E917253-C1F8-417F-B0DC-68E2B2CD424A}"/>
    <dgm:cxn modelId="{9D32E0C5-C3E2-47D1-A868-D441C24840BE}" type="presOf" srcId="{8F9024FC-81FA-4D69-B64D-0538AA76B429}" destId="{04EA7B59-719F-479D-A3F4-6A3852ADFFF0}" srcOrd="1" destOrd="0" presId="urn:microsoft.com/office/officeart/2008/layout/HorizontalMultiLevelHierarchy"/>
    <dgm:cxn modelId="{D26613CE-2723-4EF7-B719-ECACD72DF984}" type="presOf" srcId="{D2EF402C-80EB-42B7-AFE1-F2A848250E43}" destId="{9DB6EC05-8E85-4AF6-A841-FFC68011BB27}" srcOrd="0" destOrd="0" presId="urn:microsoft.com/office/officeart/2008/layout/HorizontalMultiLevelHierarchy"/>
    <dgm:cxn modelId="{1669B9D1-09F7-4709-B5A6-81DA9C4CB461}" type="presOf" srcId="{3B752B5E-47FC-4BA0-A10E-3FBF9DD46CB9}" destId="{6E7F5C6B-378C-4AD3-8AB8-13A68CD3F950}" srcOrd="0" destOrd="0" presId="urn:microsoft.com/office/officeart/2008/layout/HorizontalMultiLevelHierarchy"/>
    <dgm:cxn modelId="{815D64DF-DF1B-4ADF-A4D6-E5EE63C4FA97}" type="presOf" srcId="{D35D4F86-6893-4FF1-9C9B-C6B07926BC8D}" destId="{3378E4E9-F149-4601-A138-41930E0AA8E3}" srcOrd="0" destOrd="0" presId="urn:microsoft.com/office/officeart/2008/layout/HorizontalMultiLevelHierarchy"/>
    <dgm:cxn modelId="{AFBA64EA-3604-43CF-BC15-7684470F9129}" type="presOf" srcId="{B51B61B3-7AC9-4503-9E5E-79768837A627}" destId="{0DC6ECE5-E508-4C1C-A259-E25C2BDD40BC}" srcOrd="1" destOrd="0" presId="urn:microsoft.com/office/officeart/2008/layout/HorizontalMultiLevelHierarchy"/>
    <dgm:cxn modelId="{28479CF6-B0FC-4765-A054-B1B0F23E80F4}" srcId="{B26B6F71-C499-4400-A728-0F35C9195FB6}" destId="{716EF1FC-E659-4EAE-93A4-C8B8465BDED9}" srcOrd="0" destOrd="0" parTransId="{3B752B5E-47FC-4BA0-A10E-3FBF9DD46CB9}" sibTransId="{BF08001B-6950-4814-A94F-3C48EF2D1F37}"/>
    <dgm:cxn modelId="{8B4774FA-124F-4D63-B73B-ADC32D76CAE4}" type="presOf" srcId="{88AC663A-C0BC-44DB-A23B-906C0780ABF2}" destId="{596AC797-F1D1-4A21-84F6-071031D27A06}" srcOrd="0" destOrd="0" presId="urn:microsoft.com/office/officeart/2008/layout/HorizontalMultiLevelHierarchy"/>
    <dgm:cxn modelId="{3BDE4DFC-27C2-4080-B49A-C3A83E0386FC}" type="presOf" srcId="{E461B94B-BE87-4C8A-B9C5-C12946A15B93}" destId="{DC7EFD94-9A0D-477C-82DF-55D82D253527}" srcOrd="0" destOrd="0" presId="urn:microsoft.com/office/officeart/2008/layout/HorizontalMultiLevelHierarchy"/>
    <dgm:cxn modelId="{48C54FFD-2BAA-4542-9126-618A4C45E5F1}" type="presOf" srcId="{FE7542F1-9C9F-44D7-995D-B88D21D4B328}" destId="{504C5457-2E6D-44B9-B3DA-DAA21B09E1D0}" srcOrd="1" destOrd="0" presId="urn:microsoft.com/office/officeart/2008/layout/HorizontalMultiLevelHierarchy"/>
    <dgm:cxn modelId="{74A14CFE-7123-4327-B5E4-8618FE3E0D82}" srcId="{D8019C14-1E83-4D05-B119-747B23E59461}" destId="{E461B94B-BE87-4C8A-B9C5-C12946A15B93}" srcOrd="0" destOrd="0" parTransId="{DFA3013D-564D-4535-9175-6DDE0F05DA1B}" sibTransId="{1A6B066E-3981-4501-AF42-D319C908A3E5}"/>
    <dgm:cxn modelId="{B3D20991-4B9A-450C-8C66-7DD8AB95B9AE}" type="presParOf" srcId="{3B022696-7EA2-4F85-A871-617F58757691}" destId="{E617392B-AA47-4E4F-AB04-F3460FAFF1E2}" srcOrd="0" destOrd="0" presId="urn:microsoft.com/office/officeart/2008/layout/HorizontalMultiLevelHierarchy"/>
    <dgm:cxn modelId="{51E00A4D-01A3-4540-9870-B43E882CD88B}" type="presParOf" srcId="{E617392B-AA47-4E4F-AB04-F3460FAFF1E2}" destId="{81AB1E58-4712-4890-A361-9838FD698BCB}" srcOrd="0" destOrd="0" presId="urn:microsoft.com/office/officeart/2008/layout/HorizontalMultiLevelHierarchy"/>
    <dgm:cxn modelId="{31AC1E4E-344B-477D-88D2-01D31B31BECD}" type="presParOf" srcId="{E617392B-AA47-4E4F-AB04-F3460FAFF1E2}" destId="{C5CD04D2-73A4-4FC8-93F9-B3B9A8063373}" srcOrd="1" destOrd="0" presId="urn:microsoft.com/office/officeart/2008/layout/HorizontalMultiLevelHierarchy"/>
    <dgm:cxn modelId="{70EB30C7-8AF5-47CF-AEA6-CBD2190933C2}" type="presParOf" srcId="{C5CD04D2-73A4-4FC8-93F9-B3B9A8063373}" destId="{10299065-A7AA-49A7-8E53-68E6726CE44F}" srcOrd="0" destOrd="0" presId="urn:microsoft.com/office/officeart/2008/layout/HorizontalMultiLevelHierarchy"/>
    <dgm:cxn modelId="{9E97DF0E-75EA-4B15-967B-BC21FA7A167B}" type="presParOf" srcId="{10299065-A7AA-49A7-8E53-68E6726CE44F}" destId="{0DC6ECE5-E508-4C1C-A259-E25C2BDD40BC}" srcOrd="0" destOrd="0" presId="urn:microsoft.com/office/officeart/2008/layout/HorizontalMultiLevelHierarchy"/>
    <dgm:cxn modelId="{9DE1C0C1-C204-42D6-890D-A1732EF25F1C}" type="presParOf" srcId="{C5CD04D2-73A4-4FC8-93F9-B3B9A8063373}" destId="{49C2EBB9-4625-4CA8-A8FC-931064F59994}" srcOrd="1" destOrd="0" presId="urn:microsoft.com/office/officeart/2008/layout/HorizontalMultiLevelHierarchy"/>
    <dgm:cxn modelId="{E2E7D453-42DC-4494-92EE-C08905BD5CEF}" type="presParOf" srcId="{49C2EBB9-4625-4CA8-A8FC-931064F59994}" destId="{F11AD070-46F5-46D2-9E57-C641A62BDE4A}" srcOrd="0" destOrd="0" presId="urn:microsoft.com/office/officeart/2008/layout/HorizontalMultiLevelHierarchy"/>
    <dgm:cxn modelId="{A83DAD24-B95B-4988-8EB7-26BCA6BC15C8}" type="presParOf" srcId="{49C2EBB9-4625-4CA8-A8FC-931064F59994}" destId="{3F8CDEB1-069A-40A1-8E76-9A77F5E3F6E9}" srcOrd="1" destOrd="0" presId="urn:microsoft.com/office/officeart/2008/layout/HorizontalMultiLevelHierarchy"/>
    <dgm:cxn modelId="{8B346B81-408E-43C7-AA60-F2596C0AD3D6}" type="presParOf" srcId="{3F8CDEB1-069A-40A1-8E76-9A77F5E3F6E9}" destId="{67A2A7A8-722A-423D-8A8D-20012B03A0D1}" srcOrd="0" destOrd="0" presId="urn:microsoft.com/office/officeart/2008/layout/HorizontalMultiLevelHierarchy"/>
    <dgm:cxn modelId="{93649F13-F6C5-472C-8326-3F64094CED09}" type="presParOf" srcId="{67A2A7A8-722A-423D-8A8D-20012B03A0D1}" destId="{FBC86C86-7964-454F-9662-C2949A10DB2A}" srcOrd="0" destOrd="0" presId="urn:microsoft.com/office/officeart/2008/layout/HorizontalMultiLevelHierarchy"/>
    <dgm:cxn modelId="{4FEE3727-4529-42D0-BE75-1AFE248C18AD}" type="presParOf" srcId="{3F8CDEB1-069A-40A1-8E76-9A77F5E3F6E9}" destId="{FD2662A2-F31F-4F01-9421-03D2682DE3D8}" srcOrd="1" destOrd="0" presId="urn:microsoft.com/office/officeart/2008/layout/HorizontalMultiLevelHierarchy"/>
    <dgm:cxn modelId="{48FDDC2A-32CE-4243-A49F-112195730E99}" type="presParOf" srcId="{FD2662A2-F31F-4F01-9421-03D2682DE3D8}" destId="{596AC797-F1D1-4A21-84F6-071031D27A06}" srcOrd="0" destOrd="0" presId="urn:microsoft.com/office/officeart/2008/layout/HorizontalMultiLevelHierarchy"/>
    <dgm:cxn modelId="{E0A227B0-8BBF-41A7-9858-5310022E9FFD}" type="presParOf" srcId="{FD2662A2-F31F-4F01-9421-03D2682DE3D8}" destId="{11E2263D-3B15-479E-9949-7E4181AD14D2}" srcOrd="1" destOrd="0" presId="urn:microsoft.com/office/officeart/2008/layout/HorizontalMultiLevelHierarchy"/>
    <dgm:cxn modelId="{4A1CB569-56E7-47D8-ADCD-DA723ED1CB78}" type="presParOf" srcId="{11E2263D-3B15-479E-9949-7E4181AD14D2}" destId="{B0C5E26B-D447-4178-82D1-9C9C6F8FDF0F}" srcOrd="0" destOrd="0" presId="urn:microsoft.com/office/officeart/2008/layout/HorizontalMultiLevelHierarchy"/>
    <dgm:cxn modelId="{60DFB76B-C612-4CC1-8046-F469BF002DB2}" type="presParOf" srcId="{B0C5E26B-D447-4178-82D1-9C9C6F8FDF0F}" destId="{0EEFC765-D0BE-4B35-AB23-3C84CCBB5F06}" srcOrd="0" destOrd="0" presId="urn:microsoft.com/office/officeart/2008/layout/HorizontalMultiLevelHierarchy"/>
    <dgm:cxn modelId="{92CF7008-7EA5-45F1-8F1E-46BC1065F7C2}" type="presParOf" srcId="{11E2263D-3B15-479E-9949-7E4181AD14D2}" destId="{8A5C051D-D25C-4BB0-AA22-7B911FC38A1E}" srcOrd="1" destOrd="0" presId="urn:microsoft.com/office/officeart/2008/layout/HorizontalMultiLevelHierarchy"/>
    <dgm:cxn modelId="{0B878738-8293-492D-84BB-F4881908F803}" type="presParOf" srcId="{8A5C051D-D25C-4BB0-AA22-7B911FC38A1E}" destId="{19B3D5B1-507A-43FA-AA77-1914E771FCE3}" srcOrd="0" destOrd="0" presId="urn:microsoft.com/office/officeart/2008/layout/HorizontalMultiLevelHierarchy"/>
    <dgm:cxn modelId="{24A8D635-0BDF-4C94-A82C-254F99A9A6C8}" type="presParOf" srcId="{8A5C051D-D25C-4BB0-AA22-7B911FC38A1E}" destId="{698B0DFA-26AD-431B-B4C5-E04484FCA908}" srcOrd="1" destOrd="0" presId="urn:microsoft.com/office/officeart/2008/layout/HorizontalMultiLevelHierarchy"/>
    <dgm:cxn modelId="{DBAF1EF3-3A2F-4772-9A92-32A33B169E10}" type="presParOf" srcId="{3F8CDEB1-069A-40A1-8E76-9A77F5E3F6E9}" destId="{7F2F6722-8EA7-4365-97B2-7886F8D89492}" srcOrd="2" destOrd="0" presId="urn:microsoft.com/office/officeart/2008/layout/HorizontalMultiLevelHierarchy"/>
    <dgm:cxn modelId="{B83E3B0C-5FC1-48EB-9B6A-5D20EE349C6C}" type="presParOf" srcId="{7F2F6722-8EA7-4365-97B2-7886F8D89492}" destId="{04EA7B59-719F-479D-A3F4-6A3852ADFFF0}" srcOrd="0" destOrd="0" presId="urn:microsoft.com/office/officeart/2008/layout/HorizontalMultiLevelHierarchy"/>
    <dgm:cxn modelId="{1EAA5E0A-3AD2-4B47-BAD9-AAED8FBB77E1}" type="presParOf" srcId="{3F8CDEB1-069A-40A1-8E76-9A77F5E3F6E9}" destId="{09ED470D-AB23-44EE-BC9A-862F6640F901}" srcOrd="3" destOrd="0" presId="urn:microsoft.com/office/officeart/2008/layout/HorizontalMultiLevelHierarchy"/>
    <dgm:cxn modelId="{95268CD5-7DAC-4BE5-8D2D-6FD50655E6C4}" type="presParOf" srcId="{09ED470D-AB23-44EE-BC9A-862F6640F901}" destId="{2D92EF40-8C2B-4262-9562-659E7FCE899E}" srcOrd="0" destOrd="0" presId="urn:microsoft.com/office/officeart/2008/layout/HorizontalMultiLevelHierarchy"/>
    <dgm:cxn modelId="{B880087A-43CE-44DE-990F-9911B68C539A}" type="presParOf" srcId="{09ED470D-AB23-44EE-BC9A-862F6640F901}" destId="{A3D526BE-0E67-452E-88D7-71BAF05A8D40}" srcOrd="1" destOrd="0" presId="urn:microsoft.com/office/officeart/2008/layout/HorizontalMultiLevelHierarchy"/>
    <dgm:cxn modelId="{CE43F801-6474-4012-AE3B-65DB47129B60}" type="presParOf" srcId="{A3D526BE-0E67-452E-88D7-71BAF05A8D40}" destId="{128988CC-DB4A-473F-80FB-144BDCC1163B}" srcOrd="0" destOrd="0" presId="urn:microsoft.com/office/officeart/2008/layout/HorizontalMultiLevelHierarchy"/>
    <dgm:cxn modelId="{338B6DDA-3BBB-4FD7-A246-76BFE8818E97}" type="presParOf" srcId="{128988CC-DB4A-473F-80FB-144BDCC1163B}" destId="{98402BFE-2144-40E9-83A3-B05DA2508647}" srcOrd="0" destOrd="0" presId="urn:microsoft.com/office/officeart/2008/layout/HorizontalMultiLevelHierarchy"/>
    <dgm:cxn modelId="{84F1DB28-F607-4E55-880E-52617C1EC4C3}" type="presParOf" srcId="{A3D526BE-0E67-452E-88D7-71BAF05A8D40}" destId="{6EBECB1A-A092-4363-A26C-F53A0A46D94B}" srcOrd="1" destOrd="0" presId="urn:microsoft.com/office/officeart/2008/layout/HorizontalMultiLevelHierarchy"/>
    <dgm:cxn modelId="{77D154A3-B86B-4AF5-98D6-61AC6388A81A}" type="presParOf" srcId="{6EBECB1A-A092-4363-A26C-F53A0A46D94B}" destId="{1D5F3C0A-D2F0-4CDD-9295-A3075595ADC1}" srcOrd="0" destOrd="0" presId="urn:microsoft.com/office/officeart/2008/layout/HorizontalMultiLevelHierarchy"/>
    <dgm:cxn modelId="{232AB5C9-B151-4412-A35A-DA9883B7F39E}" type="presParOf" srcId="{6EBECB1A-A092-4363-A26C-F53A0A46D94B}" destId="{910C525E-1F7A-446C-80FB-0DF750A15428}" srcOrd="1" destOrd="0" presId="urn:microsoft.com/office/officeart/2008/layout/HorizontalMultiLevelHierarchy"/>
    <dgm:cxn modelId="{F2EBAA0E-F287-426B-817B-705AD7B4C6F3}" type="presParOf" srcId="{3F8CDEB1-069A-40A1-8E76-9A77F5E3F6E9}" destId="{3378E4E9-F149-4601-A138-41930E0AA8E3}" srcOrd="4" destOrd="0" presId="urn:microsoft.com/office/officeart/2008/layout/HorizontalMultiLevelHierarchy"/>
    <dgm:cxn modelId="{E5F0719A-86BF-4705-A3AA-7B2AA78BCCE1}" type="presParOf" srcId="{3378E4E9-F149-4601-A138-41930E0AA8E3}" destId="{C8AEF9CD-80C6-40EF-B4C9-361364FD4583}" srcOrd="0" destOrd="0" presId="urn:microsoft.com/office/officeart/2008/layout/HorizontalMultiLevelHierarchy"/>
    <dgm:cxn modelId="{8AFE7F3A-57A7-4DAF-970F-EFF0203C8C07}" type="presParOf" srcId="{3F8CDEB1-069A-40A1-8E76-9A77F5E3F6E9}" destId="{B9D57B56-AE8D-407A-A663-77E124971317}" srcOrd="5" destOrd="0" presId="urn:microsoft.com/office/officeart/2008/layout/HorizontalMultiLevelHierarchy"/>
    <dgm:cxn modelId="{2FB587E0-F097-49A2-B042-2A2AAAA54CC6}" type="presParOf" srcId="{B9D57B56-AE8D-407A-A663-77E124971317}" destId="{8545D36A-95AC-498E-BD0C-C5B039CF195C}" srcOrd="0" destOrd="0" presId="urn:microsoft.com/office/officeart/2008/layout/HorizontalMultiLevelHierarchy"/>
    <dgm:cxn modelId="{A2A3A812-405B-4CA8-8D16-13BA18C42418}" type="presParOf" srcId="{B9D57B56-AE8D-407A-A663-77E124971317}" destId="{1DF8311D-3685-4B1A-BDFB-334EDA817CEF}" srcOrd="1" destOrd="0" presId="urn:microsoft.com/office/officeart/2008/layout/HorizontalMultiLevelHierarchy"/>
    <dgm:cxn modelId="{113AC6BB-FD85-4934-BC6E-BE48E7B705E6}" type="presParOf" srcId="{1DF8311D-3685-4B1A-BDFB-334EDA817CEF}" destId="{871FB135-A082-41A2-B0F8-84EB3A06F052}" srcOrd="0" destOrd="0" presId="urn:microsoft.com/office/officeart/2008/layout/HorizontalMultiLevelHierarchy"/>
    <dgm:cxn modelId="{6029EC84-A578-40D0-9B33-B6CA8F62063A}" type="presParOf" srcId="{871FB135-A082-41A2-B0F8-84EB3A06F052}" destId="{043FFCB5-F95B-44E9-B4EB-CF731882E8AD}" srcOrd="0" destOrd="0" presId="urn:microsoft.com/office/officeart/2008/layout/HorizontalMultiLevelHierarchy"/>
    <dgm:cxn modelId="{11BECE1F-C2F5-4ECA-B120-A496A8C0407F}" type="presParOf" srcId="{1DF8311D-3685-4B1A-BDFB-334EDA817CEF}" destId="{62D6B76D-F6E4-4EC4-AE84-FD532A122419}" srcOrd="1" destOrd="0" presId="urn:microsoft.com/office/officeart/2008/layout/HorizontalMultiLevelHierarchy"/>
    <dgm:cxn modelId="{B5B436D4-6BAC-450B-9D91-2FC535C633F7}" type="presParOf" srcId="{62D6B76D-F6E4-4EC4-AE84-FD532A122419}" destId="{DC7EFD94-9A0D-477C-82DF-55D82D253527}" srcOrd="0" destOrd="0" presId="urn:microsoft.com/office/officeart/2008/layout/HorizontalMultiLevelHierarchy"/>
    <dgm:cxn modelId="{98700C5C-3F72-4230-B064-D632F7620965}" type="presParOf" srcId="{62D6B76D-F6E4-4EC4-AE84-FD532A122419}" destId="{584D723D-6892-4373-B4BC-24D3CCF1459B}" srcOrd="1" destOrd="0" presId="urn:microsoft.com/office/officeart/2008/layout/HorizontalMultiLevelHierarchy"/>
    <dgm:cxn modelId="{89496A48-70E0-4F24-9893-11882772A52A}" type="presParOf" srcId="{C5CD04D2-73A4-4FC8-93F9-B3B9A8063373}" destId="{9DB6EC05-8E85-4AF6-A841-FFC68011BB27}" srcOrd="2" destOrd="0" presId="urn:microsoft.com/office/officeart/2008/layout/HorizontalMultiLevelHierarchy"/>
    <dgm:cxn modelId="{0244B5DE-3488-45DB-AD75-D0D8314929ED}" type="presParOf" srcId="{9DB6EC05-8E85-4AF6-A841-FFC68011BB27}" destId="{38CC9558-5166-4252-A7EF-045A3A0E0523}" srcOrd="0" destOrd="0" presId="urn:microsoft.com/office/officeart/2008/layout/HorizontalMultiLevelHierarchy"/>
    <dgm:cxn modelId="{E7A98542-B767-43BD-8CC5-1B75B319A46C}" type="presParOf" srcId="{C5CD04D2-73A4-4FC8-93F9-B3B9A8063373}" destId="{261920D9-63B7-4B41-8F7E-9EA829D7D022}" srcOrd="3" destOrd="0" presId="urn:microsoft.com/office/officeart/2008/layout/HorizontalMultiLevelHierarchy"/>
    <dgm:cxn modelId="{1DCD869B-A04C-4690-91B3-B1004F26C11B}" type="presParOf" srcId="{261920D9-63B7-4B41-8F7E-9EA829D7D022}" destId="{CE5F0D13-6642-4510-8123-3A5F7DD1488B}" srcOrd="0" destOrd="0" presId="urn:microsoft.com/office/officeart/2008/layout/HorizontalMultiLevelHierarchy"/>
    <dgm:cxn modelId="{AFB614C4-08D0-45E5-91A4-B7234B485BBC}" type="presParOf" srcId="{261920D9-63B7-4B41-8F7E-9EA829D7D022}" destId="{F531CA55-A425-4A2D-8C4E-E52F7A6CDE0E}" srcOrd="1" destOrd="0" presId="urn:microsoft.com/office/officeart/2008/layout/HorizontalMultiLevelHierarchy"/>
    <dgm:cxn modelId="{02423793-242D-46B9-95CF-C83626CE3A89}" type="presParOf" srcId="{F531CA55-A425-4A2D-8C4E-E52F7A6CDE0E}" destId="{6E7F5C6B-378C-4AD3-8AB8-13A68CD3F950}" srcOrd="0" destOrd="0" presId="urn:microsoft.com/office/officeart/2008/layout/HorizontalMultiLevelHierarchy"/>
    <dgm:cxn modelId="{51BBD379-E6E1-43D9-A80E-4F6F1D15F6F2}" type="presParOf" srcId="{6E7F5C6B-378C-4AD3-8AB8-13A68CD3F950}" destId="{BD27ACC9-CE31-42F4-BB4C-268A318E6100}" srcOrd="0" destOrd="0" presId="urn:microsoft.com/office/officeart/2008/layout/HorizontalMultiLevelHierarchy"/>
    <dgm:cxn modelId="{0942BDC2-65EB-4F60-95DC-B4FF04982B9C}" type="presParOf" srcId="{F531CA55-A425-4A2D-8C4E-E52F7A6CDE0E}" destId="{C451648F-FC0B-48F6-B5BE-9BECF9B81383}" srcOrd="1" destOrd="0" presId="urn:microsoft.com/office/officeart/2008/layout/HorizontalMultiLevelHierarchy"/>
    <dgm:cxn modelId="{48125F7E-B42A-47A4-B697-024E45E51575}" type="presParOf" srcId="{C451648F-FC0B-48F6-B5BE-9BECF9B81383}" destId="{FF0AD1E9-3508-4D4A-ABB1-933665C0D8E5}" srcOrd="0" destOrd="0" presId="urn:microsoft.com/office/officeart/2008/layout/HorizontalMultiLevelHierarchy"/>
    <dgm:cxn modelId="{FD040EBE-7082-4792-AD5C-8155A22C9102}" type="presParOf" srcId="{C451648F-FC0B-48F6-B5BE-9BECF9B81383}" destId="{6D9A6354-1929-40CA-B156-8BBCBCBCCCDD}" srcOrd="1" destOrd="0" presId="urn:microsoft.com/office/officeart/2008/layout/HorizontalMultiLevelHierarchy"/>
    <dgm:cxn modelId="{440FBBA3-E1F0-4C66-A291-0FD564339511}" type="presParOf" srcId="{F531CA55-A425-4A2D-8C4E-E52F7A6CDE0E}" destId="{B4E3CEE5-FB39-45D2-B54F-91CBA5D4F88A}" srcOrd="2" destOrd="0" presId="urn:microsoft.com/office/officeart/2008/layout/HorizontalMultiLevelHierarchy"/>
    <dgm:cxn modelId="{13A87E37-8569-48E7-87E7-BAFA3D108E10}" type="presParOf" srcId="{B4E3CEE5-FB39-45D2-B54F-91CBA5D4F88A}" destId="{9EBE55F3-DD7A-4F5A-B4BC-127A04BBE0C7}" srcOrd="0" destOrd="0" presId="urn:microsoft.com/office/officeart/2008/layout/HorizontalMultiLevelHierarchy"/>
    <dgm:cxn modelId="{651B28F5-18DB-469D-B933-169BEA5B53B9}" type="presParOf" srcId="{F531CA55-A425-4A2D-8C4E-E52F7A6CDE0E}" destId="{B766AA19-300C-49D3-9665-94773E4350CE}" srcOrd="3" destOrd="0" presId="urn:microsoft.com/office/officeart/2008/layout/HorizontalMultiLevelHierarchy"/>
    <dgm:cxn modelId="{AE226C37-5984-420E-A3D1-D67EB491787C}" type="presParOf" srcId="{B766AA19-300C-49D3-9665-94773E4350CE}" destId="{FEA18D1B-0F90-46D0-9D52-269180C1A202}" srcOrd="0" destOrd="0" presId="urn:microsoft.com/office/officeart/2008/layout/HorizontalMultiLevelHierarchy"/>
    <dgm:cxn modelId="{3D6BD014-6214-4DAC-8CA7-2CA3E9355A67}" type="presParOf" srcId="{B766AA19-300C-49D3-9665-94773E4350CE}" destId="{2813E7C7-2B53-4474-8988-A971DB8DCC2D}" srcOrd="1" destOrd="0" presId="urn:microsoft.com/office/officeart/2008/layout/HorizontalMultiLevelHierarchy"/>
    <dgm:cxn modelId="{56B054E6-18F9-47B2-A6C5-236626EDDB40}" type="presParOf" srcId="{C5CD04D2-73A4-4FC8-93F9-B3B9A8063373}" destId="{8E3AAB9F-3D29-46DF-961B-81E9D6A9FD08}" srcOrd="4" destOrd="0" presId="urn:microsoft.com/office/officeart/2008/layout/HorizontalMultiLevelHierarchy"/>
    <dgm:cxn modelId="{B5BD45D5-70D1-48D8-9412-B5BDB07C0675}" type="presParOf" srcId="{8E3AAB9F-3D29-46DF-961B-81E9D6A9FD08}" destId="{504C5457-2E6D-44B9-B3DA-DAA21B09E1D0}" srcOrd="0" destOrd="0" presId="urn:microsoft.com/office/officeart/2008/layout/HorizontalMultiLevelHierarchy"/>
    <dgm:cxn modelId="{69F343E7-44B6-48AB-9E11-3759C7820A86}" type="presParOf" srcId="{C5CD04D2-73A4-4FC8-93F9-B3B9A8063373}" destId="{320ED187-321F-4C22-994F-6D4FDA1B9510}" srcOrd="5" destOrd="0" presId="urn:microsoft.com/office/officeart/2008/layout/HorizontalMultiLevelHierarchy"/>
    <dgm:cxn modelId="{B05D6A57-7750-42D3-83D9-0F9D4E96C0C2}" type="presParOf" srcId="{320ED187-321F-4C22-994F-6D4FDA1B9510}" destId="{FBE8B6BA-E1ED-4D55-8382-EFC033F197CA}" srcOrd="0" destOrd="0" presId="urn:microsoft.com/office/officeart/2008/layout/HorizontalMultiLevelHierarchy"/>
    <dgm:cxn modelId="{25F29329-663C-4A64-8B41-3E17B932D788}" type="presParOf" srcId="{320ED187-321F-4C22-994F-6D4FDA1B9510}" destId="{142F891D-7F68-4DDA-BCE5-D4E5B8CEAB8A}" srcOrd="1" destOrd="0" presId="urn:microsoft.com/office/officeart/2008/layout/HorizontalMultiLevelHierarchy"/>
    <dgm:cxn modelId="{80C9CBD2-8C59-423A-81E5-39FE0F28376B}" type="presParOf" srcId="{142F891D-7F68-4DDA-BCE5-D4E5B8CEAB8A}" destId="{5764B3F2-30AC-4192-9098-A1DE8188655B}" srcOrd="0" destOrd="0" presId="urn:microsoft.com/office/officeart/2008/layout/HorizontalMultiLevelHierarchy"/>
    <dgm:cxn modelId="{FDE59ADF-00AD-422A-931A-8AD0AE9916C6}" type="presParOf" srcId="{5764B3F2-30AC-4192-9098-A1DE8188655B}" destId="{76E21274-91F1-4CE3-B805-4A220E5C000F}" srcOrd="0" destOrd="0" presId="urn:microsoft.com/office/officeart/2008/layout/HorizontalMultiLevelHierarchy"/>
    <dgm:cxn modelId="{9805FBB5-DE02-4FB2-83CD-C718DD19A324}" type="presParOf" srcId="{142F891D-7F68-4DDA-BCE5-D4E5B8CEAB8A}" destId="{19815D82-8252-4514-A74D-B8E77BEA3665}" srcOrd="1" destOrd="0" presId="urn:microsoft.com/office/officeart/2008/layout/HorizontalMultiLevelHierarchy"/>
    <dgm:cxn modelId="{011C66AA-354F-4E51-B9AD-CEFD2EA82C51}" type="presParOf" srcId="{19815D82-8252-4514-A74D-B8E77BEA3665}" destId="{1A40216C-58A7-4654-8D6A-7D97AE93D98E}" srcOrd="0" destOrd="0" presId="urn:microsoft.com/office/officeart/2008/layout/HorizontalMultiLevelHierarchy"/>
    <dgm:cxn modelId="{C469DFA4-1A73-45B0-A4AF-069E9EA33A68}" type="presParOf" srcId="{19815D82-8252-4514-A74D-B8E77BEA3665}" destId="{3E520595-6A1E-4A39-9057-DD344563BA09}" srcOrd="1" destOrd="0" presId="urn:microsoft.com/office/officeart/2008/layout/HorizontalMultiLevelHierarchy"/>
  </dgm:cxnLst>
  <dgm:bg/>
  <dgm:whole/>
  <dgm:extLst>
    <a:ext uri="http://schemas.microsoft.com/office/drawing/2008/diagram">
      <dsp:dataModelExt xmlns:dsp="http://schemas.microsoft.com/office/drawing/2008/diagram" relId="rId8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764B3F2-30AC-4192-9098-A1DE8188655B}">
      <dsp:nvSpPr>
        <dsp:cNvPr id="0" name=""/>
        <dsp:cNvSpPr/>
      </dsp:nvSpPr>
      <dsp:spPr>
        <a:xfrm>
          <a:off x="4732288" y="4026379"/>
          <a:ext cx="395432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395432" y="4572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l-PL" sz="500" b="0" kern="1200"/>
        </a:p>
      </dsp:txBody>
      <dsp:txXfrm>
        <a:off x="4920119" y="4062213"/>
        <a:ext cx="19771" cy="19771"/>
      </dsp:txXfrm>
    </dsp:sp>
    <dsp:sp modelId="{8E3AAB9F-3D29-46DF-961B-81E9D6A9FD08}">
      <dsp:nvSpPr>
        <dsp:cNvPr id="0" name=""/>
        <dsp:cNvSpPr/>
      </dsp:nvSpPr>
      <dsp:spPr>
        <a:xfrm>
          <a:off x="602793" y="2441796"/>
          <a:ext cx="2152331" cy="163030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1076165" y="0"/>
              </a:lnTo>
              <a:lnTo>
                <a:pt x="1076165" y="1630303"/>
              </a:lnTo>
              <a:lnTo>
                <a:pt x="2152331" y="1630303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l-PL" sz="900" b="0" kern="1200"/>
        </a:p>
      </dsp:txBody>
      <dsp:txXfrm>
        <a:off x="1611457" y="3189445"/>
        <a:ext cx="135003" cy="135003"/>
      </dsp:txXfrm>
    </dsp:sp>
    <dsp:sp modelId="{B4E3CEE5-FB39-45D2-B54F-91CBA5D4F88A}">
      <dsp:nvSpPr>
        <dsp:cNvPr id="0" name=""/>
        <dsp:cNvSpPr/>
      </dsp:nvSpPr>
      <dsp:spPr>
        <a:xfrm>
          <a:off x="4732288" y="2941861"/>
          <a:ext cx="395432" cy="37674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197716" y="0"/>
              </a:lnTo>
              <a:lnTo>
                <a:pt x="197716" y="376746"/>
              </a:lnTo>
              <a:lnTo>
                <a:pt x="395432" y="37674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l-PL" sz="500" b="0" kern="1200"/>
        </a:p>
      </dsp:txBody>
      <dsp:txXfrm>
        <a:off x="4916350" y="3116579"/>
        <a:ext cx="27308" cy="27308"/>
      </dsp:txXfrm>
    </dsp:sp>
    <dsp:sp modelId="{6E7F5C6B-378C-4AD3-8AB8-13A68CD3F950}">
      <dsp:nvSpPr>
        <dsp:cNvPr id="0" name=""/>
        <dsp:cNvSpPr/>
      </dsp:nvSpPr>
      <dsp:spPr>
        <a:xfrm>
          <a:off x="4732288" y="2565115"/>
          <a:ext cx="395432" cy="376746"/>
        </a:xfrm>
        <a:custGeom>
          <a:avLst/>
          <a:gdLst/>
          <a:ahLst/>
          <a:cxnLst/>
          <a:rect l="0" t="0" r="0" b="0"/>
          <a:pathLst>
            <a:path>
              <a:moveTo>
                <a:pt x="0" y="376746"/>
              </a:moveTo>
              <a:lnTo>
                <a:pt x="197716" y="376746"/>
              </a:lnTo>
              <a:lnTo>
                <a:pt x="197716" y="0"/>
              </a:lnTo>
              <a:lnTo>
                <a:pt x="395432" y="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l-PL" sz="500" b="0" kern="1200"/>
        </a:p>
      </dsp:txBody>
      <dsp:txXfrm>
        <a:off x="4916350" y="2739833"/>
        <a:ext cx="27308" cy="27308"/>
      </dsp:txXfrm>
    </dsp:sp>
    <dsp:sp modelId="{9DB6EC05-8E85-4AF6-A841-FFC68011BB27}">
      <dsp:nvSpPr>
        <dsp:cNvPr id="0" name=""/>
        <dsp:cNvSpPr/>
      </dsp:nvSpPr>
      <dsp:spPr>
        <a:xfrm>
          <a:off x="602793" y="2441796"/>
          <a:ext cx="2152331" cy="5000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1076165" y="0"/>
              </a:lnTo>
              <a:lnTo>
                <a:pt x="1076165" y="500064"/>
              </a:lnTo>
              <a:lnTo>
                <a:pt x="2152331" y="500064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l-PL" sz="700" b="0" kern="1200"/>
        </a:p>
      </dsp:txBody>
      <dsp:txXfrm>
        <a:off x="1623718" y="2636587"/>
        <a:ext cx="110482" cy="110482"/>
      </dsp:txXfrm>
    </dsp:sp>
    <dsp:sp modelId="{871FB135-A082-41A2-B0F8-84EB3A06F052}">
      <dsp:nvSpPr>
        <dsp:cNvPr id="0" name=""/>
        <dsp:cNvSpPr/>
      </dsp:nvSpPr>
      <dsp:spPr>
        <a:xfrm>
          <a:off x="7104884" y="1765902"/>
          <a:ext cx="395432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395432" y="4572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l-PL" sz="500" b="0" kern="1200"/>
        </a:p>
      </dsp:txBody>
      <dsp:txXfrm>
        <a:off x="7292715" y="1801737"/>
        <a:ext cx="19771" cy="19771"/>
      </dsp:txXfrm>
    </dsp:sp>
    <dsp:sp modelId="{3378E4E9-F149-4601-A138-41930E0AA8E3}">
      <dsp:nvSpPr>
        <dsp:cNvPr id="0" name=""/>
        <dsp:cNvSpPr/>
      </dsp:nvSpPr>
      <dsp:spPr>
        <a:xfrm>
          <a:off x="4732288" y="1058130"/>
          <a:ext cx="395432" cy="75349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197716" y="0"/>
              </a:lnTo>
              <a:lnTo>
                <a:pt x="197716" y="753492"/>
              </a:lnTo>
              <a:lnTo>
                <a:pt x="395432" y="75349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l-PL" sz="500" b="0" kern="1200"/>
        </a:p>
      </dsp:txBody>
      <dsp:txXfrm>
        <a:off x="4908731" y="1413603"/>
        <a:ext cx="42547" cy="42547"/>
      </dsp:txXfrm>
    </dsp:sp>
    <dsp:sp modelId="{128988CC-DB4A-473F-80FB-144BDCC1163B}">
      <dsp:nvSpPr>
        <dsp:cNvPr id="0" name=""/>
        <dsp:cNvSpPr/>
      </dsp:nvSpPr>
      <dsp:spPr>
        <a:xfrm>
          <a:off x="7104884" y="1012410"/>
          <a:ext cx="395432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395432" y="4572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l-PL" sz="500" b="0" kern="1200"/>
        </a:p>
      </dsp:txBody>
      <dsp:txXfrm>
        <a:off x="7292715" y="1048245"/>
        <a:ext cx="19771" cy="19771"/>
      </dsp:txXfrm>
    </dsp:sp>
    <dsp:sp modelId="{7F2F6722-8EA7-4365-97B2-7886F8D89492}">
      <dsp:nvSpPr>
        <dsp:cNvPr id="0" name=""/>
        <dsp:cNvSpPr/>
      </dsp:nvSpPr>
      <dsp:spPr>
        <a:xfrm>
          <a:off x="4732288" y="1012410"/>
          <a:ext cx="395432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395432" y="4572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l-PL" sz="500" b="0" kern="1200"/>
        </a:p>
      </dsp:txBody>
      <dsp:txXfrm>
        <a:off x="4920119" y="1048245"/>
        <a:ext cx="19771" cy="19771"/>
      </dsp:txXfrm>
    </dsp:sp>
    <dsp:sp modelId="{B0C5E26B-D447-4178-82D1-9C9C6F8FDF0F}">
      <dsp:nvSpPr>
        <dsp:cNvPr id="0" name=""/>
        <dsp:cNvSpPr/>
      </dsp:nvSpPr>
      <dsp:spPr>
        <a:xfrm>
          <a:off x="7104884" y="258918"/>
          <a:ext cx="395432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395432" y="4572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l-PL" sz="500" b="0" kern="1200"/>
        </a:p>
      </dsp:txBody>
      <dsp:txXfrm>
        <a:off x="7292715" y="294752"/>
        <a:ext cx="19771" cy="19771"/>
      </dsp:txXfrm>
    </dsp:sp>
    <dsp:sp modelId="{67A2A7A8-722A-423D-8A8D-20012B03A0D1}">
      <dsp:nvSpPr>
        <dsp:cNvPr id="0" name=""/>
        <dsp:cNvSpPr/>
      </dsp:nvSpPr>
      <dsp:spPr>
        <a:xfrm>
          <a:off x="4732288" y="304638"/>
          <a:ext cx="395432" cy="753492"/>
        </a:xfrm>
        <a:custGeom>
          <a:avLst/>
          <a:gdLst/>
          <a:ahLst/>
          <a:cxnLst/>
          <a:rect l="0" t="0" r="0" b="0"/>
          <a:pathLst>
            <a:path>
              <a:moveTo>
                <a:pt x="0" y="753492"/>
              </a:moveTo>
              <a:lnTo>
                <a:pt x="197716" y="753492"/>
              </a:lnTo>
              <a:lnTo>
                <a:pt x="197716" y="0"/>
              </a:lnTo>
              <a:lnTo>
                <a:pt x="395432" y="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l-PL" sz="500" b="0" kern="1200"/>
        </a:p>
      </dsp:txBody>
      <dsp:txXfrm>
        <a:off x="4908731" y="660111"/>
        <a:ext cx="42547" cy="42547"/>
      </dsp:txXfrm>
    </dsp:sp>
    <dsp:sp modelId="{10299065-A7AA-49A7-8E53-68E6726CE44F}">
      <dsp:nvSpPr>
        <dsp:cNvPr id="0" name=""/>
        <dsp:cNvSpPr/>
      </dsp:nvSpPr>
      <dsp:spPr>
        <a:xfrm>
          <a:off x="602793" y="1058130"/>
          <a:ext cx="2152331" cy="1383665"/>
        </a:xfrm>
        <a:custGeom>
          <a:avLst/>
          <a:gdLst/>
          <a:ahLst/>
          <a:cxnLst/>
          <a:rect l="0" t="0" r="0" b="0"/>
          <a:pathLst>
            <a:path>
              <a:moveTo>
                <a:pt x="0" y="1383665"/>
              </a:moveTo>
              <a:lnTo>
                <a:pt x="1076165" y="1383665"/>
              </a:lnTo>
              <a:lnTo>
                <a:pt x="1076165" y="0"/>
              </a:lnTo>
              <a:lnTo>
                <a:pt x="215233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l-PL" sz="900" b="0" kern="1200"/>
        </a:p>
      </dsp:txBody>
      <dsp:txXfrm>
        <a:off x="1614991" y="1685995"/>
        <a:ext cx="127936" cy="127936"/>
      </dsp:txXfrm>
    </dsp:sp>
    <dsp:sp modelId="{81AB1E58-4712-4890-A361-9838FD698BCB}">
      <dsp:nvSpPr>
        <dsp:cNvPr id="0" name=""/>
        <dsp:cNvSpPr/>
      </dsp:nvSpPr>
      <dsp:spPr>
        <a:xfrm rot="16200000">
          <a:off x="195654" y="2140399"/>
          <a:ext cx="211485" cy="602793"/>
        </a:xfrm>
        <a:prstGeom prst="rect">
          <a:avLst/>
        </a:prstGeom>
        <a:solidFill>
          <a:srgbClr val="F3F3F3"/>
        </a:solidFill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600" b="0" kern="1200" dirty="0"/>
            <a:t>  </a:t>
          </a:r>
        </a:p>
      </dsp:txBody>
      <dsp:txXfrm>
        <a:off x="195654" y="2140399"/>
        <a:ext cx="211485" cy="602793"/>
      </dsp:txXfrm>
    </dsp:sp>
    <dsp:sp modelId="{F11AD070-46F5-46D2-9E57-C641A62BDE4A}">
      <dsp:nvSpPr>
        <dsp:cNvPr id="0" name=""/>
        <dsp:cNvSpPr/>
      </dsp:nvSpPr>
      <dsp:spPr>
        <a:xfrm>
          <a:off x="2755125" y="756734"/>
          <a:ext cx="1977163" cy="602793"/>
        </a:xfrm>
        <a:prstGeom prst="rect">
          <a:avLst/>
        </a:prstGeom>
        <a:solidFill>
          <a:srgbClr val="316B7B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525" tIns="9525" rIns="9525" bIns="9525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500" b="0" kern="1200" dirty="0"/>
            <a:t>DIAGNOSTYKA W PROGRAMIE LEKOWYM</a:t>
          </a:r>
        </a:p>
      </dsp:txBody>
      <dsp:txXfrm>
        <a:off x="2755125" y="756734"/>
        <a:ext cx="1977163" cy="602793"/>
      </dsp:txXfrm>
    </dsp:sp>
    <dsp:sp modelId="{596AC797-F1D1-4A21-84F6-071031D27A06}">
      <dsp:nvSpPr>
        <dsp:cNvPr id="0" name=""/>
        <dsp:cNvSpPr/>
      </dsp:nvSpPr>
      <dsp:spPr>
        <a:xfrm>
          <a:off x="5127721" y="3241"/>
          <a:ext cx="1977163" cy="602793"/>
        </a:xfrm>
        <a:prstGeom prst="rect">
          <a:avLst/>
        </a:prstGeom>
        <a:solidFill>
          <a:srgbClr val="3D85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400" b="0" kern="1200" dirty="0"/>
            <a:t>KWALIFIKACJA PACJENTA</a:t>
          </a:r>
          <a:br>
            <a:rPr lang="pl-PL" sz="1400" b="0" kern="1200" dirty="0"/>
          </a:br>
          <a:r>
            <a:rPr lang="pl-PL" sz="1400" b="0" kern="1200" dirty="0"/>
            <a:t> DO LECZENIA </a:t>
          </a:r>
        </a:p>
      </dsp:txBody>
      <dsp:txXfrm>
        <a:off x="5127721" y="3241"/>
        <a:ext cx="1977163" cy="602793"/>
      </dsp:txXfrm>
    </dsp:sp>
    <dsp:sp modelId="{19B3D5B1-507A-43FA-AA77-1914E771FCE3}">
      <dsp:nvSpPr>
        <dsp:cNvPr id="0" name=""/>
        <dsp:cNvSpPr/>
      </dsp:nvSpPr>
      <dsp:spPr>
        <a:xfrm>
          <a:off x="7500317" y="3241"/>
          <a:ext cx="2286253" cy="602793"/>
        </a:xfrm>
        <a:prstGeom prst="rect">
          <a:avLst/>
        </a:prstGeom>
        <a:solidFill>
          <a:srgbClr val="3D859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400" b="0" kern="1200" dirty="0"/>
            <a:t>1. rok leczenia</a:t>
          </a:r>
        </a:p>
      </dsp:txBody>
      <dsp:txXfrm>
        <a:off x="7500317" y="3241"/>
        <a:ext cx="2286253" cy="602793"/>
      </dsp:txXfrm>
    </dsp:sp>
    <dsp:sp modelId="{2D92EF40-8C2B-4262-9562-659E7FCE899E}">
      <dsp:nvSpPr>
        <dsp:cNvPr id="0" name=""/>
        <dsp:cNvSpPr/>
      </dsp:nvSpPr>
      <dsp:spPr>
        <a:xfrm>
          <a:off x="5127721" y="756734"/>
          <a:ext cx="1977163" cy="602793"/>
        </a:xfrm>
        <a:prstGeom prst="rect">
          <a:avLst/>
        </a:prstGeom>
        <a:solidFill>
          <a:srgbClr val="4FA2B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525" tIns="9525" rIns="9525" bIns="9525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500" b="0" kern="1200"/>
            <a:t>BADANIA KONTROLNE </a:t>
          </a:r>
        </a:p>
      </dsp:txBody>
      <dsp:txXfrm>
        <a:off x="5127721" y="756734"/>
        <a:ext cx="1977163" cy="602793"/>
      </dsp:txXfrm>
    </dsp:sp>
    <dsp:sp modelId="{1D5F3C0A-D2F0-4CDD-9295-A3075595ADC1}">
      <dsp:nvSpPr>
        <dsp:cNvPr id="0" name=""/>
        <dsp:cNvSpPr/>
      </dsp:nvSpPr>
      <dsp:spPr>
        <a:xfrm>
          <a:off x="7500317" y="756734"/>
          <a:ext cx="2286253" cy="602793"/>
        </a:xfrm>
        <a:prstGeom prst="rect">
          <a:avLst/>
        </a:prstGeom>
        <a:solidFill>
          <a:srgbClr val="4FA2B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400" b="0" kern="1200" dirty="0"/>
            <a:t>1 / 4 miesiące</a:t>
          </a:r>
        </a:p>
      </dsp:txBody>
      <dsp:txXfrm>
        <a:off x="7500317" y="756734"/>
        <a:ext cx="2286253" cy="602793"/>
      </dsp:txXfrm>
    </dsp:sp>
    <dsp:sp modelId="{8545D36A-95AC-498E-BD0C-C5B039CF195C}">
      <dsp:nvSpPr>
        <dsp:cNvPr id="0" name=""/>
        <dsp:cNvSpPr/>
      </dsp:nvSpPr>
      <dsp:spPr>
        <a:xfrm>
          <a:off x="5127721" y="1510226"/>
          <a:ext cx="1977163" cy="602793"/>
        </a:xfrm>
        <a:prstGeom prst="rect">
          <a:avLst/>
        </a:prstGeom>
        <a:solidFill>
          <a:srgbClr val="78B8CA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400" b="0" kern="1200" dirty="0"/>
            <a:t>MONITOROWANIE LECZENIA </a:t>
          </a:r>
        </a:p>
      </dsp:txBody>
      <dsp:txXfrm>
        <a:off x="5127721" y="1510226"/>
        <a:ext cx="1977163" cy="602793"/>
      </dsp:txXfrm>
    </dsp:sp>
    <dsp:sp modelId="{DC7EFD94-9A0D-477C-82DF-55D82D253527}">
      <dsp:nvSpPr>
        <dsp:cNvPr id="0" name=""/>
        <dsp:cNvSpPr/>
      </dsp:nvSpPr>
      <dsp:spPr>
        <a:xfrm>
          <a:off x="7500317" y="1510226"/>
          <a:ext cx="2287083" cy="602793"/>
        </a:xfrm>
        <a:prstGeom prst="rect">
          <a:avLst/>
        </a:prstGeom>
        <a:solidFill>
          <a:srgbClr val="78B8CA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400" b="0" kern="1200" dirty="0"/>
            <a:t>1. rok leczenia: w 26. i 52. tyg. </a:t>
          </a:r>
          <a:br>
            <a:rPr lang="pl-PL" sz="1400" b="0" kern="1200" dirty="0"/>
          </a:br>
          <a:r>
            <a:rPr lang="pl-PL" sz="1400" b="0" kern="1200" dirty="0"/>
            <a:t>≥2. rok leczenia: 1 / rok</a:t>
          </a:r>
        </a:p>
      </dsp:txBody>
      <dsp:txXfrm>
        <a:off x="7500317" y="1510226"/>
        <a:ext cx="2287083" cy="602793"/>
      </dsp:txXfrm>
    </dsp:sp>
    <dsp:sp modelId="{CE5F0D13-6642-4510-8123-3A5F7DD1488B}">
      <dsp:nvSpPr>
        <dsp:cNvPr id="0" name=""/>
        <dsp:cNvSpPr/>
      </dsp:nvSpPr>
      <dsp:spPr>
        <a:xfrm>
          <a:off x="2755125" y="2640464"/>
          <a:ext cx="1977163" cy="602793"/>
        </a:xfrm>
        <a:prstGeom prst="rect">
          <a:avLst/>
        </a:prstGeom>
        <a:solidFill>
          <a:srgbClr val="12706E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525" tIns="9525" rIns="9525" bIns="9525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500" b="0" kern="1200"/>
            <a:t>PODANIE LEKU</a:t>
          </a:r>
        </a:p>
      </dsp:txBody>
      <dsp:txXfrm>
        <a:off x="2755125" y="2640464"/>
        <a:ext cx="1977163" cy="602793"/>
      </dsp:txXfrm>
    </dsp:sp>
    <dsp:sp modelId="{FF0AD1E9-3508-4D4A-ABB1-933665C0D8E5}">
      <dsp:nvSpPr>
        <dsp:cNvPr id="0" name=""/>
        <dsp:cNvSpPr/>
      </dsp:nvSpPr>
      <dsp:spPr>
        <a:xfrm>
          <a:off x="5127721" y="2263718"/>
          <a:ext cx="1977163" cy="602793"/>
        </a:xfrm>
        <a:prstGeom prst="rect">
          <a:avLst/>
        </a:prstGeom>
        <a:solidFill>
          <a:srgbClr val="178D8A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300" b="0" kern="1200" dirty="0"/>
            <a:t>PODANIE W RAMACH HOSPITALIZACJI JEDNODNIOWEJ</a:t>
          </a:r>
        </a:p>
      </dsp:txBody>
      <dsp:txXfrm>
        <a:off x="5127721" y="2263718"/>
        <a:ext cx="1977163" cy="602793"/>
      </dsp:txXfrm>
    </dsp:sp>
    <dsp:sp modelId="{FEA18D1B-0F90-46D0-9D52-269180C1A202}">
      <dsp:nvSpPr>
        <dsp:cNvPr id="0" name=""/>
        <dsp:cNvSpPr/>
      </dsp:nvSpPr>
      <dsp:spPr>
        <a:xfrm>
          <a:off x="5127721" y="3017210"/>
          <a:ext cx="1977163" cy="602793"/>
        </a:xfrm>
        <a:prstGeom prst="rect">
          <a:avLst/>
        </a:prstGeom>
        <a:solidFill>
          <a:srgbClr val="1DB3AF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300" b="0" kern="1200"/>
            <a:t>PODANIE W RAMACH WIZYTY AMBULATORYJNEJ</a:t>
          </a:r>
        </a:p>
      </dsp:txBody>
      <dsp:txXfrm>
        <a:off x="5127721" y="3017210"/>
        <a:ext cx="1977163" cy="602793"/>
      </dsp:txXfrm>
    </dsp:sp>
    <dsp:sp modelId="{FBE8B6BA-E1ED-4D55-8382-EFC033F197CA}">
      <dsp:nvSpPr>
        <dsp:cNvPr id="0" name=""/>
        <dsp:cNvSpPr/>
      </dsp:nvSpPr>
      <dsp:spPr>
        <a:xfrm>
          <a:off x="2755125" y="3770702"/>
          <a:ext cx="1977163" cy="602793"/>
        </a:xfrm>
        <a:prstGeom prst="rect">
          <a:avLst/>
        </a:prstGeom>
        <a:solidFill>
          <a:srgbClr val="1F4E78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525" tIns="9525" rIns="9525" bIns="9525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500" b="0" kern="1200"/>
            <a:t>WYDANIE LEKU PACJENTOWI DO DOMU</a:t>
          </a:r>
        </a:p>
      </dsp:txBody>
      <dsp:txXfrm>
        <a:off x="2755125" y="3770702"/>
        <a:ext cx="1977163" cy="602793"/>
      </dsp:txXfrm>
    </dsp:sp>
    <dsp:sp modelId="{1A40216C-58A7-4654-8D6A-7D97AE93D98E}">
      <dsp:nvSpPr>
        <dsp:cNvPr id="0" name=""/>
        <dsp:cNvSpPr/>
      </dsp:nvSpPr>
      <dsp:spPr>
        <a:xfrm>
          <a:off x="5127721" y="3770702"/>
          <a:ext cx="1977163" cy="602793"/>
        </a:xfrm>
        <a:prstGeom prst="rect">
          <a:avLst/>
        </a:prstGeom>
        <a:solidFill>
          <a:srgbClr val="27619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300" b="0" kern="1200"/>
            <a:t>WYDANIE LEKU W RAMACH WIZYTY AMBULATORYJNEJ</a:t>
          </a:r>
        </a:p>
      </dsp:txBody>
      <dsp:txXfrm>
        <a:off x="5127721" y="3770702"/>
        <a:ext cx="1977163" cy="60279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HorizontalMultiLevelHierarchy">
  <dgm:title val=""/>
  <dgm:desc val=""/>
  <dgm:catLst>
    <dgm:cat type="hierarchy" pri="46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clrData>
  <dgm:layoutNode name="Name0">
    <dgm:varLst>
      <dgm:chPref val="1"/>
      <dgm:dir/>
      <dgm:animOne val="branch"/>
      <dgm:animLvl val="lvl"/>
      <dgm:resizeHandles val="exact"/>
    </dgm:varLst>
    <dgm:choose name="Name1">
      <dgm:if name="Name2" func="var" arg="dir" op="equ" val="norm">
        <dgm:alg type="hierChild">
          <dgm:param type="linDir" val="fromT"/>
          <dgm:param type="chAlign" val="l"/>
        </dgm:alg>
      </dgm:if>
      <dgm:else name="Name3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forName="LevelOneTextNode" refType="h"/>
      <dgm:constr type="w" for="des" forName="LevelOneTextNode" refType="h" refFor="des" refForName="LevelOneTextNode" fact="0.19"/>
      <dgm:constr type="h" for="des" forName="LevelTwoTextNode" refType="w" refFor="des" refForName="LevelOneTextNode"/>
      <dgm:constr type="w" for="des" forName="LevelTwoTextNode" refType="h" refFor="des" refForName="LevelTwoTextNode" fact="3.28"/>
      <dgm:constr type="sibSp" refType="h" refFor="des" refForName="LevelTwoTextNode" op="equ" fact="0.25"/>
      <dgm:constr type="sibSp" for="des" forName="level2hierChild" refType="h" refFor="des" refForName="LevelTwoTextNode" op="equ" fact="0.25"/>
      <dgm:constr type="sibSp" for="des" forName="level3hierChild" refType="h" refFor="des" refForName="LevelTwoTextNode" op="equ" fact="0.25"/>
      <dgm:constr type="sp" for="des" forName="root1" refType="w" refFor="des" refForName="LevelTwoTextNode" fact="0.2"/>
      <dgm:constr type="sp" for="des" forName="root2" refType="sp" refFor="des" refForName="root1" op="equ"/>
      <dgm:constr type="primFontSz" for="des" forName="LevelOneTextNode" op="equ" val="65"/>
      <dgm:constr type="primFontSz" for="des" forName="LevelTwoTextNode" op="equ" val="65"/>
      <dgm:constr type="primFontSz" for="des" forName="LevelTwoTextNode" refType="primFontSz" refFor="des" refForName="LevelOneTextNode" op="lte"/>
      <dgm:constr type="primFontSz" for="des" forName="connTx" op="equ" val="50"/>
      <dgm:constr type="primFontSz" for="des" forName="connTx" refType="primFontSz" refFor="des" refForName="LevelOneTextNode" op="lte" fact="0.78"/>
    </dgm:constrLst>
    <dgm:forEach name="Name4" axis="ch">
      <dgm:forEach name="Name5" axis="self" ptType="node">
        <dgm:layoutNode name="root1">
          <dgm:choose name="Name6">
            <dgm:if name="Name7" func="var" arg="dir" op="equ" val="norm">
              <dgm:alg type="hierRoot">
                <dgm:param type="hierAlign" val="lCtrCh"/>
              </dgm:alg>
            </dgm:if>
            <dgm:else name="Name8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layoutNode name="LevelOneTextNode" styleLbl="node0">
            <dgm:varLst>
              <dgm:chPref val="3"/>
            </dgm:varLst>
            <dgm:alg type="tx">
              <dgm:param type="autoTxRot" val="grav"/>
            </dgm:alg>
            <dgm:choose name="Name9">
              <dgm:if name="Name10" func="var" arg="dir" op="equ" val="norm">
                <dgm:shape xmlns:r="http://schemas.openxmlformats.org/officeDocument/2006/relationships" rot="270" type="rect" r:blip="">
                  <dgm:adjLst/>
                </dgm:shape>
              </dgm:if>
              <dgm:else name="Name11">
                <dgm:shape xmlns:r="http://schemas.openxmlformats.org/officeDocument/2006/relationships" rot="90" type="rect" r:blip="">
                  <dgm:adjLst/>
                </dgm:shape>
              </dgm:else>
            </dgm:choos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2" fact="NaN" max="NaN"/>
            </dgm:ruleLst>
          </dgm:layoutNode>
          <dgm:layoutNode name="level2hierChild">
            <dgm:choose name="Name12">
              <dgm:if name="Name13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4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forEach name="repeat" axis="ch">
              <dgm:forEach name="Name15" axis="self" ptType="parTrans" cnt="1">
                <dgm:layoutNode name="conn2-1">
                  <dgm:choose name="Name16">
                    <dgm:if name="Name17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  <dgm:param type="connRout" val="bend"/>
                      </dgm:alg>
                    </dgm:if>
                    <dgm:else name="Name18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  <dgm:param type="connRout" val="bend"/>
                      </dgm:alg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9" axis="self" ptType="node">
                <dgm:layoutNode name="root2">
                  <dgm:choose name="Name20">
                    <dgm:if name="Name21" func="var" arg="dir" op="equ" val="norm">
                      <dgm:alg type="hierRoot">
                        <dgm:param type="hierAlign" val="lCtrCh"/>
                      </dgm:alg>
                    </dgm:if>
                    <dgm:else name="Name22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2" fact="NaN" max="NaN"/>
                    </dgm:ruleLst>
                  </dgm:layoutNode>
                  <dgm:layoutNode name="level3hierChild">
                    <dgm:choose name="Name23">
                      <dgm:if name="Name24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5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forEach name="Name26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KOSZTY_Wariant 1'!A1"/><Relationship Id="rId2" Type="http://schemas.openxmlformats.org/officeDocument/2006/relationships/hyperlink" Target="#'LICZBA PACJENT&#211;W'!A1"/><Relationship Id="rId1" Type="http://schemas.openxmlformats.org/officeDocument/2006/relationships/image" Target="../media/image1.jpeg"/><Relationship Id="rId6" Type="http://schemas.openxmlformats.org/officeDocument/2006/relationships/hyperlink" Target="#SCENARIUSZE!A1"/><Relationship Id="rId5" Type="http://schemas.openxmlformats.org/officeDocument/2006/relationships/hyperlink" Target="#'KOSZTY_Wariant 2'!A1"/><Relationship Id="rId4" Type="http://schemas.openxmlformats.org/officeDocument/2006/relationships/hyperlink" Target="#MODEL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SCENARIUSZE!A1"/><Relationship Id="rId3" Type="http://schemas.openxmlformats.org/officeDocument/2006/relationships/chart" Target="../charts/chart1.xml"/><Relationship Id="rId7" Type="http://schemas.openxmlformats.org/officeDocument/2006/relationships/hyperlink" Target="#'KOSZTY_Wariant 2'!A1"/><Relationship Id="rId2" Type="http://schemas.microsoft.com/office/2014/relationships/chartEx" Target="../charts/chartEx1.xml"/><Relationship Id="rId1" Type="http://schemas.openxmlformats.org/officeDocument/2006/relationships/hyperlink" Target="#WST&#280;P!A1"/><Relationship Id="rId6" Type="http://schemas.openxmlformats.org/officeDocument/2006/relationships/hyperlink" Target="#MODEL!A1"/><Relationship Id="rId5" Type="http://schemas.openxmlformats.org/officeDocument/2006/relationships/hyperlink" Target="#'KOSZTY_Wariant 1'!A1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microsoft.com/office/2007/relationships/diagramDrawing" Target="../diagrams/drawing1.xml"/><Relationship Id="rId3" Type="http://schemas.openxmlformats.org/officeDocument/2006/relationships/hyperlink" Target="#'KOSZTY_Wariant 1'!A1"/><Relationship Id="rId7" Type="http://schemas.openxmlformats.org/officeDocument/2006/relationships/diagramColors" Target="../diagrams/colors1.xml"/><Relationship Id="rId2" Type="http://schemas.openxmlformats.org/officeDocument/2006/relationships/hyperlink" Target="#'LICZBA PACJENT&#211;W'!A1"/><Relationship Id="rId1" Type="http://schemas.openxmlformats.org/officeDocument/2006/relationships/hyperlink" Target="#WST&#280;P!A1"/><Relationship Id="rId6" Type="http://schemas.openxmlformats.org/officeDocument/2006/relationships/diagramQuickStyle" Target="../diagrams/quickStyle1.xml"/><Relationship Id="rId5" Type="http://schemas.openxmlformats.org/officeDocument/2006/relationships/diagramLayout" Target="../diagrams/layout1.xml"/><Relationship Id="rId10" Type="http://schemas.openxmlformats.org/officeDocument/2006/relationships/hyperlink" Target="#SCENARIUSZE!A1"/><Relationship Id="rId4" Type="http://schemas.openxmlformats.org/officeDocument/2006/relationships/diagramData" Target="../diagrams/data1.xml"/><Relationship Id="rId9" Type="http://schemas.openxmlformats.org/officeDocument/2006/relationships/hyperlink" Target="#'KOSZTY_Wariant 2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MODEL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hyperlink" Target="#'LICZBA PACJENT&#211;W'!A1"/><Relationship Id="rId1" Type="http://schemas.openxmlformats.org/officeDocument/2006/relationships/hyperlink" Target="#WST&#280;P!A1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hyperlink" Target="#SCENARIUSZE!A1"/><Relationship Id="rId4" Type="http://schemas.openxmlformats.org/officeDocument/2006/relationships/chart" Target="../charts/chart4.xml"/><Relationship Id="rId9" Type="http://schemas.openxmlformats.org/officeDocument/2006/relationships/hyperlink" Target="#'KOSZTY_Wariant 2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MODEL!A1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hyperlink" Target="#'LICZBA PACJENT&#211;W'!A1"/><Relationship Id="rId1" Type="http://schemas.openxmlformats.org/officeDocument/2006/relationships/hyperlink" Target="#WST&#280;P!A1"/><Relationship Id="rId6" Type="http://schemas.openxmlformats.org/officeDocument/2006/relationships/chart" Target="../charts/chart11.xml"/><Relationship Id="rId11" Type="http://schemas.openxmlformats.org/officeDocument/2006/relationships/hyperlink" Target="#SCENARIUSZE!A1"/><Relationship Id="rId5" Type="http://schemas.openxmlformats.org/officeDocument/2006/relationships/chart" Target="../charts/chart10.xml"/><Relationship Id="rId10" Type="http://schemas.openxmlformats.org/officeDocument/2006/relationships/hyperlink" Target="#'KOSZTY_Wariant 1'!A1"/><Relationship Id="rId4" Type="http://schemas.openxmlformats.org/officeDocument/2006/relationships/chart" Target="../charts/chart9.xml"/><Relationship Id="rId9" Type="http://schemas.openxmlformats.org/officeDocument/2006/relationships/hyperlink" Target="#'KOSZTY_Wariant 2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hyperlink" Target="#MODEL!A1"/><Relationship Id="rId7" Type="http://schemas.openxmlformats.org/officeDocument/2006/relationships/chart" Target="../charts/chart13.xml"/><Relationship Id="rId2" Type="http://schemas.openxmlformats.org/officeDocument/2006/relationships/hyperlink" Target="#'LICZBA PACJENT&#211;W'!A1"/><Relationship Id="rId1" Type="http://schemas.openxmlformats.org/officeDocument/2006/relationships/hyperlink" Target="#WST&#280;P!A1"/><Relationship Id="rId6" Type="http://schemas.openxmlformats.org/officeDocument/2006/relationships/hyperlink" Target="#SCENARIUSZE!A1"/><Relationship Id="rId5" Type="http://schemas.openxmlformats.org/officeDocument/2006/relationships/hyperlink" Target="#'KOSZTY_Wariant 1'!A1"/><Relationship Id="rId4" Type="http://schemas.openxmlformats.org/officeDocument/2006/relationships/hyperlink" Target="#'KOSZTY_Wariant 2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584834</xdr:colOff>
      <xdr:row>3</xdr:row>
      <xdr:rowOff>185362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E9F2D271-CA51-4AB2-AD2B-35FC8D4E351A}"/>
            </a:ext>
          </a:extLst>
        </xdr:cNvPr>
        <xdr:cNvSpPr/>
      </xdr:nvSpPr>
      <xdr:spPr>
        <a:xfrm>
          <a:off x="2162175" y="190500"/>
          <a:ext cx="1804034" cy="566362"/>
        </a:xfrm>
        <a:prstGeom prst="rect">
          <a:avLst/>
        </a:prstGeom>
        <a:solidFill>
          <a:srgbClr val="0E565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400" b="1">
              <a:solidFill>
                <a:schemeClr val="bg1"/>
              </a:solidFill>
            </a:rPr>
            <a:t>WSTĘP</a:t>
          </a:r>
        </a:p>
      </xdr:txBody>
    </xdr:sp>
    <xdr:clientData/>
  </xdr:twoCellAnchor>
  <xdr:twoCellAnchor>
    <xdr:from>
      <xdr:col>2</xdr:col>
      <xdr:colOff>0</xdr:colOff>
      <xdr:row>5</xdr:row>
      <xdr:rowOff>76200</xdr:rowOff>
    </xdr:from>
    <xdr:to>
      <xdr:col>17</xdr:col>
      <xdr:colOff>238125</xdr:colOff>
      <xdr:row>9</xdr:row>
      <xdr:rowOff>105834</xdr:rowOff>
    </xdr:to>
    <xdr:sp macro="" textlink="">
      <xdr:nvSpPr>
        <xdr:cNvPr id="4" name="Prostokąt: zaokrąglone rogi 3">
          <a:extLst>
            <a:ext uri="{FF2B5EF4-FFF2-40B4-BE49-F238E27FC236}">
              <a16:creationId xmlns:a16="http://schemas.microsoft.com/office/drawing/2014/main" id="{ECC6A2C3-293C-41DC-B114-9B28F30D28C8}"/>
            </a:ext>
          </a:extLst>
        </xdr:cNvPr>
        <xdr:cNvSpPr/>
      </xdr:nvSpPr>
      <xdr:spPr>
        <a:xfrm>
          <a:off x="2771775" y="1028700"/>
          <a:ext cx="9382125" cy="791634"/>
        </a:xfrm>
        <a:prstGeom prst="roundRect">
          <a:avLst/>
        </a:prstGeom>
        <a:solidFill>
          <a:srgbClr val="98A842"/>
        </a:solidFill>
        <a:ln w="25400">
          <a:solidFill>
            <a:srgbClr val="98A84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20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KOSZTY POZALEKOWE PROGRAMU LEKOWEGO B.44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(LECZENIE CHORYCH Z CIĘŻKĄ POSTACIĄ ASTMY (ICD-10: J45, J82))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2400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2</xdr:col>
      <xdr:colOff>76200</xdr:colOff>
      <xdr:row>11</xdr:row>
      <xdr:rowOff>38099</xdr:rowOff>
    </xdr:from>
    <xdr:to>
      <xdr:col>13</xdr:col>
      <xdr:colOff>234315</xdr:colOff>
      <xdr:row>16</xdr:row>
      <xdr:rowOff>220979</xdr:rowOff>
    </xdr:to>
    <xdr:grpSp>
      <xdr:nvGrpSpPr>
        <xdr:cNvPr id="5" name="Grupa 4">
          <a:extLst>
            <a:ext uri="{FF2B5EF4-FFF2-40B4-BE49-F238E27FC236}">
              <a16:creationId xmlns:a16="http://schemas.microsoft.com/office/drawing/2014/main" id="{F96F447F-80B6-495F-9824-A535368480E6}"/>
            </a:ext>
          </a:extLst>
        </xdr:cNvPr>
        <xdr:cNvGrpSpPr/>
      </xdr:nvGrpSpPr>
      <xdr:grpSpPr>
        <a:xfrm>
          <a:off x="2982259" y="2122393"/>
          <a:ext cx="7225291" cy="1170118"/>
          <a:chOff x="3206752" y="1904999"/>
          <a:chExt cx="6863175" cy="819918"/>
        </a:xfrm>
      </xdr:grpSpPr>
      <xdr:sp macro="" textlink="">
        <xdr:nvSpPr>
          <xdr:cNvPr id="6" name="Prostokąt: zaokrąglone rogi 5">
            <a:extLst>
              <a:ext uri="{FF2B5EF4-FFF2-40B4-BE49-F238E27FC236}">
                <a16:creationId xmlns:a16="http://schemas.microsoft.com/office/drawing/2014/main" id="{AE45B111-47EC-A683-89A8-75835E2F50C6}"/>
              </a:ext>
            </a:extLst>
          </xdr:cNvPr>
          <xdr:cNvSpPr/>
        </xdr:nvSpPr>
        <xdr:spPr>
          <a:xfrm>
            <a:off x="3206752" y="1904999"/>
            <a:ext cx="1746250" cy="370418"/>
          </a:xfrm>
          <a:prstGeom prst="roundRect">
            <a:avLst/>
          </a:prstGeom>
          <a:solidFill>
            <a:schemeClr val="bg1"/>
          </a:solidFill>
          <a:ln w="19050">
            <a:solidFill>
              <a:srgbClr val="7DCBAB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l-PL" sz="1400" b="1">
                <a:solidFill>
                  <a:srgbClr val="0F5957"/>
                </a:solidFill>
              </a:rPr>
              <a:t>CEL</a:t>
            </a:r>
            <a:r>
              <a:rPr lang="pl-PL" sz="1400" b="1" baseline="0">
                <a:solidFill>
                  <a:srgbClr val="0F5957"/>
                </a:solidFill>
              </a:rPr>
              <a:t> PROJEKTU</a:t>
            </a:r>
            <a:endParaRPr lang="pl-PL" sz="1400" b="1">
              <a:solidFill>
                <a:srgbClr val="0F5957"/>
              </a:solidFill>
            </a:endParaRPr>
          </a:p>
        </xdr:txBody>
      </xdr:sp>
      <xdr:sp macro="" textlink="">
        <xdr:nvSpPr>
          <xdr:cNvPr id="7" name="pole tekstowe 6">
            <a:extLst>
              <a:ext uri="{FF2B5EF4-FFF2-40B4-BE49-F238E27FC236}">
                <a16:creationId xmlns:a16="http://schemas.microsoft.com/office/drawing/2014/main" id="{A9ECD2CA-6D7D-3D16-6DA9-85E967639B62}"/>
              </a:ext>
            </a:extLst>
          </xdr:cNvPr>
          <xdr:cNvSpPr txBox="1"/>
        </xdr:nvSpPr>
        <xdr:spPr>
          <a:xfrm>
            <a:off x="3433116" y="2142834"/>
            <a:ext cx="6636811" cy="582083"/>
          </a:xfrm>
          <a:prstGeom prst="roundRect">
            <a:avLst/>
          </a:prstGeom>
          <a:solidFill>
            <a:srgbClr val="EAF6F1"/>
          </a:solidFill>
          <a:ln w="19050" cmpd="sng">
            <a:solidFill>
              <a:srgbClr val="7DCBAB"/>
            </a:solidFill>
          </a:ln>
          <a:effectLst>
            <a:softEdge rad="0"/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bIns="0" rtlCol="0" anchor="ctr">
            <a:noAutofit/>
          </a:bodyPr>
          <a:lstStyle/>
          <a:p>
            <a:pPr marL="0" indent="0" algn="just" defTabSz="914400" rtl="0" eaLnBrk="1" latinLnBrk="0" hangingPunct="1">
              <a:lnSpc>
                <a:spcPct val="150000"/>
              </a:lnSpc>
              <a:spcAft>
                <a:spcPts val="600"/>
              </a:spcAft>
              <a:buClr>
                <a:srgbClr val="A3238E"/>
              </a:buClr>
            </a:pPr>
            <a:r>
              <a:rPr lang="pl-PL" sz="1300" kern="1200">
                <a:solidFill>
                  <a:prstClr val="black"/>
                </a:solidFill>
                <a:latin typeface="+mn-lt"/>
                <a:ea typeface="+mn-ea"/>
                <a:cs typeface="Arial" panose="020B0604020202020204" pitchFamily="34" charset="0"/>
              </a:rPr>
              <a:t>Oszacowanie kosztów pozalekowym związanych z leczeniem pacjentów w ramach programu lekowego B.44 Leczenie chorych z ciężką postacią astmy (ICD-10: J45, J82).</a:t>
            </a:r>
          </a:p>
        </xdr:txBody>
      </xdr:sp>
    </xdr:grpSp>
    <xdr:clientData/>
  </xdr:twoCellAnchor>
  <xdr:twoCellAnchor>
    <xdr:from>
      <xdr:col>4</xdr:col>
      <xdr:colOff>462915</xdr:colOff>
      <xdr:row>18</xdr:row>
      <xdr:rowOff>100965</xdr:rowOff>
    </xdr:from>
    <xdr:to>
      <xdr:col>19</xdr:col>
      <xdr:colOff>66464</xdr:colOff>
      <xdr:row>29</xdr:row>
      <xdr:rowOff>160021</xdr:rowOff>
    </xdr:to>
    <xdr:grpSp>
      <xdr:nvGrpSpPr>
        <xdr:cNvPr id="8" name="Grupa 7">
          <a:extLst>
            <a:ext uri="{FF2B5EF4-FFF2-40B4-BE49-F238E27FC236}">
              <a16:creationId xmlns:a16="http://schemas.microsoft.com/office/drawing/2014/main" id="{CC59E094-CCFE-4C4C-8D97-C8C91986F17D}"/>
            </a:ext>
          </a:extLst>
        </xdr:cNvPr>
        <xdr:cNvGrpSpPr/>
      </xdr:nvGrpSpPr>
      <xdr:grpSpPr>
        <a:xfrm>
          <a:off x="4653915" y="3612141"/>
          <a:ext cx="9240608" cy="2203115"/>
          <a:chOff x="5515822" y="3202941"/>
          <a:chExt cx="8746973" cy="2922100"/>
        </a:xfrm>
      </xdr:grpSpPr>
      <xdr:sp macro="" textlink="">
        <xdr:nvSpPr>
          <xdr:cNvPr id="9" name="Prostokąt: zaokrąglone rogi 8">
            <a:extLst>
              <a:ext uri="{FF2B5EF4-FFF2-40B4-BE49-F238E27FC236}">
                <a16:creationId xmlns:a16="http://schemas.microsoft.com/office/drawing/2014/main" id="{EB06D821-CA52-0CB7-0540-037F5E1C678E}"/>
              </a:ext>
            </a:extLst>
          </xdr:cNvPr>
          <xdr:cNvSpPr/>
        </xdr:nvSpPr>
        <xdr:spPr>
          <a:xfrm>
            <a:off x="5515822" y="3202941"/>
            <a:ext cx="2135928" cy="553527"/>
          </a:xfrm>
          <a:prstGeom prst="roundRect">
            <a:avLst/>
          </a:prstGeom>
          <a:solidFill>
            <a:schemeClr val="bg1"/>
          </a:solidFill>
          <a:ln w="19050">
            <a:solidFill>
              <a:srgbClr val="397D8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l-PL" sz="1400" b="1">
                <a:solidFill>
                  <a:srgbClr val="397D8F"/>
                </a:solidFill>
              </a:rPr>
              <a:t>METODYKA</a:t>
            </a:r>
            <a:r>
              <a:rPr lang="pl-PL" sz="1400" b="1" baseline="0">
                <a:solidFill>
                  <a:srgbClr val="397D8F"/>
                </a:solidFill>
              </a:rPr>
              <a:t> PROJEKTU</a:t>
            </a:r>
            <a:endParaRPr lang="pl-PL" sz="1400" b="1">
              <a:solidFill>
                <a:srgbClr val="397D8F"/>
              </a:solidFill>
            </a:endParaRPr>
          </a:p>
        </xdr:txBody>
      </xdr:sp>
      <xdr:grpSp>
        <xdr:nvGrpSpPr>
          <xdr:cNvPr id="10" name="Grupa 9">
            <a:extLst>
              <a:ext uri="{FF2B5EF4-FFF2-40B4-BE49-F238E27FC236}">
                <a16:creationId xmlns:a16="http://schemas.microsoft.com/office/drawing/2014/main" id="{B42CB929-644D-5375-AD48-CEE56E3B8547}"/>
              </a:ext>
            </a:extLst>
          </xdr:cNvPr>
          <xdr:cNvGrpSpPr/>
        </xdr:nvGrpSpPr>
        <xdr:grpSpPr>
          <a:xfrm>
            <a:off x="5631452" y="3586455"/>
            <a:ext cx="8631343" cy="2538586"/>
            <a:chOff x="2283248" y="2987972"/>
            <a:chExt cx="8642841" cy="2338049"/>
          </a:xfrm>
        </xdr:grpSpPr>
        <xdr:sp macro="" textlink="">
          <xdr:nvSpPr>
            <xdr:cNvPr id="11" name="Prostokąt: zaokrąglone rogi 10">
              <a:extLst>
                <a:ext uri="{FF2B5EF4-FFF2-40B4-BE49-F238E27FC236}">
                  <a16:creationId xmlns:a16="http://schemas.microsoft.com/office/drawing/2014/main" id="{1935F26E-D0F1-28EE-2EE6-D6905C8EEE37}"/>
                </a:ext>
              </a:extLst>
            </xdr:cNvPr>
            <xdr:cNvSpPr/>
          </xdr:nvSpPr>
          <xdr:spPr>
            <a:xfrm>
              <a:off x="2283248" y="3026802"/>
              <a:ext cx="8642841" cy="2299219"/>
            </a:xfrm>
            <a:prstGeom prst="roundRect">
              <a:avLst/>
            </a:prstGeom>
            <a:solidFill>
              <a:srgbClr val="E4F1F4"/>
            </a:solidFill>
            <a:ln w="19050">
              <a:solidFill>
                <a:srgbClr val="397D8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l-PL" sz="1100"/>
            </a:p>
          </xdr:txBody>
        </xdr:sp>
        <xdr:sp macro="" textlink="">
          <xdr:nvSpPr>
            <xdr:cNvPr id="12" name="Prostokąt 11">
              <a:extLst>
                <a:ext uri="{FF2B5EF4-FFF2-40B4-BE49-F238E27FC236}">
                  <a16:creationId xmlns:a16="http://schemas.microsoft.com/office/drawing/2014/main" id="{510487DE-89E0-BC25-3095-6DE747885F9D}"/>
                </a:ext>
              </a:extLst>
            </xdr:cNvPr>
            <xdr:cNvSpPr/>
          </xdr:nvSpPr>
          <xdr:spPr>
            <a:xfrm>
              <a:off x="2546908" y="2987972"/>
              <a:ext cx="8007944" cy="2124842"/>
            </a:xfrm>
            <a:prstGeom prst="rect">
              <a:avLst/>
            </a:prstGeom>
            <a:noFill/>
            <a:ln w="28575">
              <a:noFill/>
            </a:ln>
          </xdr:spPr>
          <xdr:txBody>
            <a:bodyPr wrap="square" anchor="ctr">
              <a:noAutofit/>
            </a:bodyPr>
            <a:lstStyle>
              <a:defPPr>
                <a:defRPr lang="pl-P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just">
                <a:lnSpc>
                  <a:spcPct val="150000"/>
                </a:lnSpc>
                <a:spcAft>
                  <a:spcPts val="600"/>
                </a:spcAft>
                <a:buClr>
                  <a:srgbClr val="A3238E"/>
                </a:buClr>
              </a:pPr>
              <a:r>
                <a:rPr lang="pl-PL" sz="1300">
                  <a:solidFill>
                    <a:prstClr val="black"/>
                  </a:solidFill>
                  <a:latin typeface="+mn-lt"/>
                  <a:cs typeface="Arial" panose="020B0604020202020204" pitchFamily="34" charset="0"/>
                </a:rPr>
                <a:t>Dane na temat kosztów</a:t>
              </a:r>
              <a:r>
                <a:rPr lang="pl-PL" sz="1300" baseline="0">
                  <a:solidFill>
                    <a:prstClr val="black"/>
                  </a:solidFill>
                  <a:latin typeface="+mn-lt"/>
                  <a:cs typeface="Arial" panose="020B0604020202020204" pitchFamily="34" charset="0"/>
                </a:rPr>
                <a:t> pozalekowych związanych z leczeniem pacjentów w ramach programu lekowego B.44 pochodzą z badania ekonomicznego. W badaniu uwzględniono wyniki ankiet z 3 ośrodków, w których prowadzony jest program lekowy B.44: Samodzielnego Publicznego Wojewódzkiego Szpitala Zespolonego w  Szczecinie (SPWSZ), Szpitala Uniwersyteckiego w Krakowie (SU) oraz Wojewódzkiego Szpitala Specjalistycznego im. św. Rafała w Czerwonej Górze (WSS).</a:t>
              </a:r>
            </a:p>
          </xdr:txBody>
        </xdr:sp>
      </xdr:grpSp>
    </xdr:grpSp>
    <xdr:clientData/>
  </xdr:twoCellAnchor>
  <xdr:twoCellAnchor editAs="absolute">
    <xdr:from>
      <xdr:col>18</xdr:col>
      <xdr:colOff>142875</xdr:colOff>
      <xdr:row>6</xdr:row>
      <xdr:rowOff>38100</xdr:rowOff>
    </xdr:from>
    <xdr:to>
      <xdr:col>20</xdr:col>
      <xdr:colOff>66676</xdr:colOff>
      <xdr:row>9</xdr:row>
      <xdr:rowOff>27305</xdr:rowOff>
    </xdr:to>
    <xdr:pic>
      <xdr:nvPicPr>
        <xdr:cNvPr id="13" name="Obraz 2" descr="logo małe">
          <a:extLst>
            <a:ext uri="{FF2B5EF4-FFF2-40B4-BE49-F238E27FC236}">
              <a16:creationId xmlns:a16="http://schemas.microsoft.com/office/drawing/2014/main" id="{9068CF23-08BC-41F1-93FB-1C89FD67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1181100"/>
          <a:ext cx="1143001" cy="560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577850</xdr:colOff>
      <xdr:row>1</xdr:row>
      <xdr:rowOff>9525</xdr:rowOff>
    </xdr:from>
    <xdr:to>
      <xdr:col>6</xdr:col>
      <xdr:colOff>597534</xdr:colOff>
      <xdr:row>4</xdr:row>
      <xdr:rowOff>1212</xdr:rowOff>
    </xdr:to>
    <xdr:sp macro="" textlink="">
      <xdr:nvSpPr>
        <xdr:cNvPr id="3" name="Prostoką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9DD3A6-C9F3-4E0A-941B-E3A46E2C684D}"/>
            </a:ext>
          </a:extLst>
        </xdr:cNvPr>
        <xdr:cNvSpPr/>
      </xdr:nvSpPr>
      <xdr:spPr>
        <a:xfrm>
          <a:off x="4121150" y="190500"/>
          <a:ext cx="1934209" cy="563187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LICZBA</a:t>
          </a:r>
          <a:r>
            <a:rPr lang="pl-PL" sz="14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PACJENTÓW</a:t>
          </a:r>
          <a:endParaRPr lang="pl-PL" sz="14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9</xdr:col>
      <xdr:colOff>577850</xdr:colOff>
      <xdr:row>1</xdr:row>
      <xdr:rowOff>19050</xdr:rowOff>
    </xdr:from>
    <xdr:to>
      <xdr:col>12</xdr:col>
      <xdr:colOff>572134</xdr:colOff>
      <xdr:row>3</xdr:row>
      <xdr:rowOff>188537</xdr:rowOff>
    </xdr:to>
    <xdr:sp macro="" textlink="">
      <xdr:nvSpPr>
        <xdr:cNvPr id="14" name="Prostokąt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8C7814-B0AE-46F1-B5B8-7E510BE3DEDF}"/>
            </a:ext>
          </a:extLst>
        </xdr:cNvPr>
        <xdr:cNvSpPr/>
      </xdr:nvSpPr>
      <xdr:spPr>
        <a:xfrm>
          <a:off x="7950200" y="200025"/>
          <a:ext cx="1908809" cy="550487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KOSZTY - WARIANT 1</a:t>
          </a:r>
        </a:p>
      </xdr:txBody>
    </xdr:sp>
    <xdr:clientData/>
  </xdr:twoCellAnchor>
  <xdr:twoCellAnchor editAs="absolute">
    <xdr:from>
      <xdr:col>6</xdr:col>
      <xdr:colOff>587375</xdr:colOff>
      <xdr:row>1</xdr:row>
      <xdr:rowOff>9525</xdr:rowOff>
    </xdr:from>
    <xdr:to>
      <xdr:col>9</xdr:col>
      <xdr:colOff>578484</xdr:colOff>
      <xdr:row>3</xdr:row>
      <xdr:rowOff>188537</xdr:rowOff>
    </xdr:to>
    <xdr:sp macro="" textlink="">
      <xdr:nvSpPr>
        <xdr:cNvPr id="15" name="Prostokąt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6F2353-EACD-41FB-A6B0-1F195D0FD99C}"/>
            </a:ext>
          </a:extLst>
        </xdr:cNvPr>
        <xdr:cNvSpPr/>
      </xdr:nvSpPr>
      <xdr:spPr>
        <a:xfrm>
          <a:off x="6045200" y="190500"/>
          <a:ext cx="1905634" cy="560012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MODEL</a:t>
          </a:r>
        </a:p>
      </xdr:txBody>
    </xdr:sp>
    <xdr:clientData/>
  </xdr:twoCellAnchor>
  <xdr:twoCellAnchor editAs="absolute">
    <xdr:from>
      <xdr:col>13</xdr:col>
      <xdr:colOff>89650</xdr:colOff>
      <xdr:row>1</xdr:row>
      <xdr:rowOff>0</xdr:rowOff>
    </xdr:from>
    <xdr:to>
      <xdr:col>16</xdr:col>
      <xdr:colOff>83933</xdr:colOff>
      <xdr:row>3</xdr:row>
      <xdr:rowOff>169487</xdr:rowOff>
    </xdr:to>
    <xdr:sp macro="" textlink="">
      <xdr:nvSpPr>
        <xdr:cNvPr id="16" name="Prostokąt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358B183-B45C-4258-ADA1-87CEBDEBB2A0}"/>
            </a:ext>
          </a:extLst>
        </xdr:cNvPr>
        <xdr:cNvSpPr/>
      </xdr:nvSpPr>
      <xdr:spPr>
        <a:xfrm>
          <a:off x="9950826" y="179294"/>
          <a:ext cx="1903766" cy="546005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KOSZTY - WARIANT 2</a:t>
          </a:r>
        </a:p>
      </xdr:txBody>
    </xdr:sp>
    <xdr:clientData/>
  </xdr:twoCellAnchor>
  <xdr:twoCellAnchor editAs="absolute">
    <xdr:from>
      <xdr:col>16</xdr:col>
      <xdr:colOff>358591</xdr:colOff>
      <xdr:row>1</xdr:row>
      <xdr:rowOff>0</xdr:rowOff>
    </xdr:from>
    <xdr:to>
      <xdr:col>19</xdr:col>
      <xdr:colOff>352875</xdr:colOff>
      <xdr:row>3</xdr:row>
      <xdr:rowOff>169487</xdr:rowOff>
    </xdr:to>
    <xdr:sp macro="" textlink="">
      <xdr:nvSpPr>
        <xdr:cNvPr id="17" name="Prostokąt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A277C80-F65A-48EA-AC8F-408A5F43A488}"/>
            </a:ext>
          </a:extLst>
        </xdr:cNvPr>
        <xdr:cNvSpPr/>
      </xdr:nvSpPr>
      <xdr:spPr>
        <a:xfrm>
          <a:off x="12129250" y="179294"/>
          <a:ext cx="1903766" cy="546005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ANALIZA</a:t>
          </a:r>
          <a:r>
            <a:rPr lang="pl-PL" sz="14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SCENARIUSZY</a:t>
          </a:r>
          <a:endParaRPr lang="pl-PL" sz="14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1359534</xdr:colOff>
      <xdr:row>3</xdr:row>
      <xdr:rowOff>182187</xdr:rowOff>
    </xdr:to>
    <xdr:sp macro="" textlink="">
      <xdr:nvSpPr>
        <xdr:cNvPr id="2" name="Prostoką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B59B88-5E11-43CA-A17E-2D95750BD0F5}"/>
            </a:ext>
          </a:extLst>
        </xdr:cNvPr>
        <xdr:cNvSpPr/>
      </xdr:nvSpPr>
      <xdr:spPr>
        <a:xfrm>
          <a:off x="2162175" y="190500"/>
          <a:ext cx="1804034" cy="566362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400" b="1">
              <a:solidFill>
                <a:schemeClr val="bg1"/>
              </a:solidFill>
            </a:rPr>
            <a:t>WSTĘP</a:t>
          </a:r>
        </a:p>
      </xdr:txBody>
    </xdr:sp>
    <xdr:clientData/>
  </xdr:twoCellAnchor>
  <xdr:twoCellAnchor editAs="absolute">
    <xdr:from>
      <xdr:col>2</xdr:col>
      <xdr:colOff>1333500</xdr:colOff>
      <xdr:row>1</xdr:row>
      <xdr:rowOff>0</xdr:rowOff>
    </xdr:from>
    <xdr:to>
      <xdr:col>3</xdr:col>
      <xdr:colOff>483234</xdr:colOff>
      <xdr:row>3</xdr:row>
      <xdr:rowOff>182187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624B0BE2-08AA-47D1-B89E-C0D909888A1F}"/>
            </a:ext>
          </a:extLst>
        </xdr:cNvPr>
        <xdr:cNvSpPr/>
      </xdr:nvSpPr>
      <xdr:spPr>
        <a:xfrm>
          <a:off x="3943350" y="190500"/>
          <a:ext cx="1804034" cy="566362"/>
        </a:xfrm>
        <a:prstGeom prst="rect">
          <a:avLst/>
        </a:prstGeom>
        <a:solidFill>
          <a:srgbClr val="0E565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LICZBA</a:t>
          </a:r>
          <a:r>
            <a:rPr lang="pl-PL" sz="14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PACJENTÓW</a:t>
          </a:r>
          <a:endParaRPr lang="pl-PL" sz="14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38101</xdr:colOff>
      <xdr:row>5</xdr:row>
      <xdr:rowOff>166687</xdr:rowOff>
    </xdr:from>
    <xdr:to>
      <xdr:col>5</xdr:col>
      <xdr:colOff>1009650</xdr:colOff>
      <xdr:row>19</xdr:row>
      <xdr:rowOff>114300</xdr:rowOff>
    </xdr:to>
    <xdr:grpSp>
      <xdr:nvGrpSpPr>
        <xdr:cNvPr id="23" name="Grupa 22">
          <a:extLst>
            <a:ext uri="{FF2B5EF4-FFF2-40B4-BE49-F238E27FC236}">
              <a16:creationId xmlns:a16="http://schemas.microsoft.com/office/drawing/2014/main" id="{38549266-53F2-17A3-4065-24B958882EF9}"/>
            </a:ext>
          </a:extLst>
        </xdr:cNvPr>
        <xdr:cNvGrpSpPr/>
      </xdr:nvGrpSpPr>
      <xdr:grpSpPr>
        <a:xfrm>
          <a:off x="2779807" y="1130393"/>
          <a:ext cx="5894667" cy="2711731"/>
          <a:chOff x="2466976" y="1328737"/>
          <a:chExt cx="5715000" cy="2757488"/>
        </a:xfrm>
      </xdr:grpSpPr>
      <xdr:grpSp>
        <xdr:nvGrpSpPr>
          <xdr:cNvPr id="18" name="Grupa 17">
            <a:extLst>
              <a:ext uri="{FF2B5EF4-FFF2-40B4-BE49-F238E27FC236}">
                <a16:creationId xmlns:a16="http://schemas.microsoft.com/office/drawing/2014/main" id="{C9447F46-6BCE-E0D8-90E7-DFD1C6D0CAC5}"/>
              </a:ext>
            </a:extLst>
          </xdr:cNvPr>
          <xdr:cNvGrpSpPr/>
        </xdr:nvGrpSpPr>
        <xdr:grpSpPr>
          <a:xfrm>
            <a:off x="2466976" y="1328737"/>
            <a:ext cx="5715000" cy="2757488"/>
            <a:chOff x="2466976" y="1328737"/>
            <a:chExt cx="5715000" cy="2757488"/>
          </a:xfrm>
        </xdr:grpSpPr>
        <xdr:grpSp>
          <xdr:nvGrpSpPr>
            <xdr:cNvPr id="16" name="Grupa 15">
              <a:extLst>
                <a:ext uri="{FF2B5EF4-FFF2-40B4-BE49-F238E27FC236}">
                  <a16:creationId xmlns:a16="http://schemas.microsoft.com/office/drawing/2014/main" id="{7D8F4F63-B827-6DD2-F030-7A951CBCD1C5}"/>
                </a:ext>
              </a:extLst>
            </xdr:cNvPr>
            <xdr:cNvGrpSpPr/>
          </xdr:nvGrpSpPr>
          <xdr:grpSpPr>
            <a:xfrm>
              <a:off x="2486025" y="1328737"/>
              <a:ext cx="5695950" cy="2747962"/>
              <a:chOff x="2486025" y="1328737"/>
              <a:chExt cx="5695950" cy="2747962"/>
            </a:xfrm>
          </xdr:grpSpPr>
          <mc:AlternateContent xmlns:mc="http://schemas.openxmlformats.org/markup-compatibility/2006">
            <mc:Choice xmlns:cx4="http://schemas.microsoft.com/office/drawing/2016/5/10/chartex" Requires="cx4">
              <xdr:graphicFrame macro="">
                <xdr:nvGraphicFramePr>
                  <xdr:cNvPr id="14" name="Wykres 13">
                    <a:extLst>
                      <a:ext uri="{FF2B5EF4-FFF2-40B4-BE49-F238E27FC236}">
                        <a16:creationId xmlns:a16="http://schemas.microsoft.com/office/drawing/2014/main" id="{47022C02-8970-D080-861A-34982FB42F56}"/>
                      </a:ext>
                    </a:extLst>
                  </xdr:cNvPr>
                  <xdr:cNvGraphicFramePr>
                    <a:graphicFrameLocks noChangeAspect="1"/>
                  </xdr:cNvGraphicFramePr>
                </xdr:nvGraphicFramePr>
                <xdr:xfrm>
                  <a:off x="2486025" y="1328737"/>
                  <a:ext cx="3686175" cy="2743200"/>
                </xdr:xfrm>
                <a:graphic>
                  <a:graphicData uri="http://schemas.microsoft.com/office/drawing/2014/chartex">
                    <cx:chart xmlns:cx="http://schemas.microsoft.com/office/drawing/2014/chartex" xmlns:r="http://schemas.openxmlformats.org/officeDocument/2006/relationships" r:id="rId2"/>
                  </a:graphicData>
                </a:graphic>
              </xdr:graphicFrame>
            </mc:Choice>
            <mc:Fallback>
              <xdr:sp macro="" textlink="">
                <xdr:nvSpPr>
                  <xdr:cNvPr id="0" name=""/>
                  <xdr:cNvSpPr>
                    <a:spLocks noTextEdit="1"/>
                  </xdr:cNvSpPr>
                </xdr:nvSpPr>
                <xdr:spPr>
                  <a:xfrm>
                    <a:off x="2486025" y="1328737"/>
                    <a:ext cx="3686175" cy="2743200"/>
                  </a:xfrm>
                  <a:prstGeom prst="rect">
                    <a:avLst/>
                  </a:prstGeom>
                  <a:solidFill>
                    <a:prstClr val="white"/>
                  </a:solidFill>
                  <a:ln w="1">
                    <a:solidFill>
                      <a:prstClr val="green"/>
                    </a:solidFill>
                  </a:ln>
                </xdr:spPr>
                <xdr:txBody>
                  <a:bodyPr vertOverflow="clip" horzOverflow="clip"/>
                  <a:lstStyle/>
                  <a:p>
                    <a:r>
                      <a:rPr lang="pl-PL" sz="1100"/>
                      <a:t>Ten wykres jest niedostępny w Twojej wersji programu Excel.
Edytowanie tego kształtu lub zapisanie tego skoroszytu w innym formacie pliku spowoduje trwałe uszkodzenie wykresu.</a:t>
                    </a:r>
                  </a:p>
                </xdr:txBody>
              </xdr:sp>
            </mc:Fallback>
          </mc:AlternateContent>
          <xdr:sp macro="" textlink="">
            <xdr:nvSpPr>
              <xdr:cNvPr id="15" name="pole tekstowe 14">
                <a:extLst>
                  <a:ext uri="{FF2B5EF4-FFF2-40B4-BE49-F238E27FC236}">
                    <a16:creationId xmlns:a16="http://schemas.microsoft.com/office/drawing/2014/main" id="{7A403A9B-C498-CE62-FB8E-1B1909A00B58}"/>
                  </a:ext>
                </a:extLst>
              </xdr:cNvPr>
              <xdr:cNvSpPr txBox="1"/>
            </xdr:nvSpPr>
            <xdr:spPr>
              <a:xfrm>
                <a:off x="6162675" y="1333499"/>
                <a:ext cx="2019300" cy="27432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pl-PL" sz="1100" b="1"/>
                  <a:t>Ośrodki</a:t>
                </a:r>
                <a:r>
                  <a:rPr lang="pl-PL" sz="1100" b="1" baseline="0"/>
                  <a:t>, które przekazały dane:</a:t>
                </a:r>
              </a:p>
              <a:p>
                <a:endParaRPr lang="pl-PL" sz="1100" baseline="0"/>
              </a:p>
              <a:p>
                <a:r>
                  <a:rPr lang="pl-PL" sz="1100" baseline="0">
                    <a:solidFill>
                      <a:srgbClr val="98A842"/>
                    </a:solidFill>
                  </a:rPr>
                  <a:t>Samodzielny Publiczny Wojewódzki Szpital Zespolony </a:t>
                </a:r>
                <a:br>
                  <a:rPr lang="pl-PL" sz="1100" baseline="0">
                    <a:solidFill>
                      <a:srgbClr val="98A842"/>
                    </a:solidFill>
                  </a:rPr>
                </a:br>
                <a:r>
                  <a:rPr lang="pl-PL" sz="1100" baseline="0">
                    <a:solidFill>
                      <a:srgbClr val="98A842"/>
                    </a:solidFill>
                  </a:rPr>
                  <a:t>w  Szczecinie (SPWSZ)</a:t>
                </a:r>
              </a:p>
              <a:p>
                <a:endParaRPr lang="pl-PL" sz="1100" baseline="0"/>
              </a:p>
              <a:p>
                <a:endParaRPr lang="pl-PL" sz="1100" baseline="0">
                  <a:solidFill>
                    <a:srgbClr val="7DCBAB"/>
                  </a:solidFill>
                </a:endParaRPr>
              </a:p>
              <a:p>
                <a:r>
                  <a:rPr lang="pl-PL" sz="1100" baseline="0">
                    <a:solidFill>
                      <a:srgbClr val="7DCBAB"/>
                    </a:solidFill>
                  </a:rPr>
                  <a:t>Szpital Uniwersytecki </a:t>
                </a:r>
                <a:br>
                  <a:rPr lang="pl-PL" sz="1100" baseline="0">
                    <a:solidFill>
                      <a:srgbClr val="7DCBAB"/>
                    </a:solidFill>
                  </a:rPr>
                </a:br>
                <a:r>
                  <a:rPr lang="pl-PL" sz="1100" baseline="0">
                    <a:solidFill>
                      <a:srgbClr val="7DCBAB"/>
                    </a:solidFill>
                  </a:rPr>
                  <a:t>w Krakowie (SU)</a:t>
                </a:r>
              </a:p>
              <a:p>
                <a:endParaRPr lang="pl-PL" sz="1100" baseline="0"/>
              </a:p>
              <a:p>
                <a:endParaRPr lang="pl-PL" sz="1100" baseline="0">
                  <a:solidFill>
                    <a:srgbClr val="15807E"/>
                  </a:solidFill>
                </a:endParaRPr>
              </a:p>
              <a:p>
                <a:r>
                  <a:rPr lang="pl-PL" sz="1100" baseline="0">
                    <a:solidFill>
                      <a:srgbClr val="15807E"/>
                    </a:solidFill>
                  </a:rPr>
                  <a:t>Wojewódzki Szpital Specjalistyczny im. św. Rafała </a:t>
                </a:r>
                <a:br>
                  <a:rPr lang="pl-PL" sz="1100" baseline="0">
                    <a:solidFill>
                      <a:srgbClr val="15807E"/>
                    </a:solidFill>
                  </a:rPr>
                </a:br>
                <a:r>
                  <a:rPr lang="pl-PL" sz="1100" baseline="0">
                    <a:solidFill>
                      <a:srgbClr val="15807E"/>
                    </a:solidFill>
                  </a:rPr>
                  <a:t>w Czerwonej Górze (WSS)</a:t>
                </a:r>
              </a:p>
              <a:p>
                <a:r>
                  <a:rPr lang="pl-PL" sz="1100" baseline="0"/>
                  <a:t> </a:t>
                </a:r>
              </a:p>
              <a:p>
                <a:endParaRPr lang="pl-PL" sz="1100"/>
              </a:p>
            </xdr:txBody>
          </xdr:sp>
        </xdr:grpSp>
        <xdr:sp macro="" textlink="">
          <xdr:nvSpPr>
            <xdr:cNvPr id="17" name="Prostokąt 16">
              <a:extLst>
                <a:ext uri="{FF2B5EF4-FFF2-40B4-BE49-F238E27FC236}">
                  <a16:creationId xmlns:a16="http://schemas.microsoft.com/office/drawing/2014/main" id="{EE7A68BF-3D02-EE55-C219-1565821499A4}"/>
                </a:ext>
              </a:extLst>
            </xdr:cNvPr>
            <xdr:cNvSpPr/>
          </xdr:nvSpPr>
          <xdr:spPr>
            <a:xfrm>
              <a:off x="2466976" y="1343025"/>
              <a:ext cx="5715000" cy="2743200"/>
            </a:xfrm>
            <a:prstGeom prst="rect">
              <a:avLst/>
            </a:prstGeom>
            <a:noFill/>
            <a:ln w="19050">
              <a:solidFill>
                <a:srgbClr val="318235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l-PL" sz="1100"/>
            </a:p>
          </xdr:txBody>
        </xdr:sp>
      </xdr:grpSp>
      <xdr:sp macro="" textlink="">
        <xdr:nvSpPr>
          <xdr:cNvPr id="19" name="Prostokąt 18">
            <a:extLst>
              <a:ext uri="{FF2B5EF4-FFF2-40B4-BE49-F238E27FC236}">
                <a16:creationId xmlns:a16="http://schemas.microsoft.com/office/drawing/2014/main" id="{BD9890AD-C140-F68B-9862-A293A48D80D1}"/>
              </a:ext>
            </a:extLst>
          </xdr:cNvPr>
          <xdr:cNvSpPr/>
        </xdr:nvSpPr>
        <xdr:spPr>
          <a:xfrm>
            <a:off x="6086475" y="1966319"/>
            <a:ext cx="108000" cy="108000"/>
          </a:xfrm>
          <a:prstGeom prst="rect">
            <a:avLst/>
          </a:prstGeom>
          <a:solidFill>
            <a:srgbClr val="98A842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0" name="Prostokąt 19">
            <a:extLst>
              <a:ext uri="{FF2B5EF4-FFF2-40B4-BE49-F238E27FC236}">
                <a16:creationId xmlns:a16="http://schemas.microsoft.com/office/drawing/2014/main" id="{ACF2B617-9A55-4D93-97AF-0C5564093834}"/>
              </a:ext>
            </a:extLst>
          </xdr:cNvPr>
          <xdr:cNvSpPr/>
        </xdr:nvSpPr>
        <xdr:spPr>
          <a:xfrm>
            <a:off x="6086475" y="2703150"/>
            <a:ext cx="108000" cy="108000"/>
          </a:xfrm>
          <a:prstGeom prst="rect">
            <a:avLst/>
          </a:prstGeom>
          <a:solidFill>
            <a:srgbClr val="7DCBAB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sp macro="" textlink="">
        <xdr:nvSpPr>
          <xdr:cNvPr id="21" name="Prostokąt 20">
            <a:extLst>
              <a:ext uri="{FF2B5EF4-FFF2-40B4-BE49-F238E27FC236}">
                <a16:creationId xmlns:a16="http://schemas.microsoft.com/office/drawing/2014/main" id="{81C640B3-7C19-4FBD-9E3E-0D26F789DF2A}"/>
              </a:ext>
            </a:extLst>
          </xdr:cNvPr>
          <xdr:cNvSpPr/>
        </xdr:nvSpPr>
        <xdr:spPr>
          <a:xfrm>
            <a:off x="6086475" y="3396596"/>
            <a:ext cx="108000" cy="108000"/>
          </a:xfrm>
          <a:prstGeom prst="rect">
            <a:avLst/>
          </a:prstGeom>
          <a:solidFill>
            <a:srgbClr val="15807E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  <xdr:twoCellAnchor editAs="oneCell">
    <xdr:from>
      <xdr:col>6</xdr:col>
      <xdr:colOff>285750</xdr:colOff>
      <xdr:row>5</xdr:row>
      <xdr:rowOff>157162</xdr:rowOff>
    </xdr:from>
    <xdr:to>
      <xdr:col>13</xdr:col>
      <xdr:colOff>66675</xdr:colOff>
      <xdr:row>19</xdr:row>
      <xdr:rowOff>101712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6C5B5CB1-762D-1B35-06BA-3A5374EC7B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82550</xdr:colOff>
      <xdr:row>20</xdr:row>
      <xdr:rowOff>176213</xdr:rowOff>
    </xdr:from>
    <xdr:to>
      <xdr:col>13</xdr:col>
      <xdr:colOff>342900</xdr:colOff>
      <xdr:row>31</xdr:row>
      <xdr:rowOff>11431</xdr:rowOff>
    </xdr:to>
    <xdr:graphicFrame macro="">
      <xdr:nvGraphicFramePr>
        <xdr:cNvPr id="27" name="Wykres 26">
          <a:extLst>
            <a:ext uri="{FF2B5EF4-FFF2-40B4-BE49-F238E27FC236}">
              <a16:creationId xmlns:a16="http://schemas.microsoft.com/office/drawing/2014/main" id="{37B29519-0EB0-DDAE-9FB6-87C0D58DE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5</xdr:col>
      <xdr:colOff>234950</xdr:colOff>
      <xdr:row>1</xdr:row>
      <xdr:rowOff>6350</xdr:rowOff>
    </xdr:from>
    <xdr:to>
      <xdr:col>7</xdr:col>
      <xdr:colOff>159384</xdr:colOff>
      <xdr:row>3</xdr:row>
      <xdr:rowOff>182187</xdr:rowOff>
    </xdr:to>
    <xdr:sp macro="" textlink="">
      <xdr:nvSpPr>
        <xdr:cNvPr id="6" name="Prostokąt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550558-CC97-4C47-B240-66C27A3446AB}"/>
            </a:ext>
          </a:extLst>
        </xdr:cNvPr>
        <xdr:cNvSpPr/>
      </xdr:nvSpPr>
      <xdr:spPr>
        <a:xfrm>
          <a:off x="7893050" y="187325"/>
          <a:ext cx="1905634" cy="556837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KOSZTY - WARIANT 1</a:t>
          </a:r>
        </a:p>
      </xdr:txBody>
    </xdr:sp>
    <xdr:clientData/>
  </xdr:twoCellAnchor>
  <xdr:twoCellAnchor editAs="absolute">
    <xdr:from>
      <xdr:col>3</xdr:col>
      <xdr:colOff>476250</xdr:colOff>
      <xdr:row>1</xdr:row>
      <xdr:rowOff>0</xdr:rowOff>
    </xdr:from>
    <xdr:to>
      <xdr:col>5</xdr:col>
      <xdr:colOff>235584</xdr:colOff>
      <xdr:row>3</xdr:row>
      <xdr:rowOff>182187</xdr:rowOff>
    </xdr:to>
    <xdr:sp macro="" textlink="">
      <xdr:nvSpPr>
        <xdr:cNvPr id="7" name="Prostokąt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AEBB513-BC23-498B-87A5-0A5554039669}"/>
            </a:ext>
          </a:extLst>
        </xdr:cNvPr>
        <xdr:cNvSpPr/>
      </xdr:nvSpPr>
      <xdr:spPr>
        <a:xfrm>
          <a:off x="5991225" y="180975"/>
          <a:ext cx="1902459" cy="563187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MODEL</a:t>
          </a:r>
        </a:p>
      </xdr:txBody>
    </xdr:sp>
    <xdr:clientData/>
  </xdr:twoCellAnchor>
  <xdr:twoCellAnchor editAs="absolute">
    <xdr:from>
      <xdr:col>7</xdr:col>
      <xdr:colOff>259980</xdr:colOff>
      <xdr:row>1</xdr:row>
      <xdr:rowOff>0</xdr:rowOff>
    </xdr:from>
    <xdr:to>
      <xdr:col>10</xdr:col>
      <xdr:colOff>5119</xdr:colOff>
      <xdr:row>3</xdr:row>
      <xdr:rowOff>175837</xdr:rowOff>
    </xdr:to>
    <xdr:sp macro="" textlink="">
      <xdr:nvSpPr>
        <xdr:cNvPr id="4" name="Prostokąt 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4D16EEC-78AF-42B5-8475-50D33524B8DB}"/>
            </a:ext>
          </a:extLst>
        </xdr:cNvPr>
        <xdr:cNvSpPr/>
      </xdr:nvSpPr>
      <xdr:spPr>
        <a:xfrm>
          <a:off x="9726709" y="179294"/>
          <a:ext cx="1869775" cy="552355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KOSZTY - WARIANT 2</a:t>
          </a:r>
        </a:p>
      </xdr:txBody>
    </xdr:sp>
    <xdr:clientData/>
  </xdr:twoCellAnchor>
  <xdr:twoCellAnchor editAs="absolute">
    <xdr:from>
      <xdr:col>10</xdr:col>
      <xdr:colOff>134476</xdr:colOff>
      <xdr:row>1</xdr:row>
      <xdr:rowOff>0</xdr:rowOff>
    </xdr:from>
    <xdr:to>
      <xdr:col>13</xdr:col>
      <xdr:colOff>179299</xdr:colOff>
      <xdr:row>3</xdr:row>
      <xdr:rowOff>175837</xdr:rowOff>
    </xdr:to>
    <xdr:sp macro="" textlink="">
      <xdr:nvSpPr>
        <xdr:cNvPr id="5" name="Prostokąt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8C274D9-53F7-4419-9381-85EC19AB53F9}"/>
            </a:ext>
          </a:extLst>
        </xdr:cNvPr>
        <xdr:cNvSpPr/>
      </xdr:nvSpPr>
      <xdr:spPr>
        <a:xfrm>
          <a:off x="11725841" y="179294"/>
          <a:ext cx="1954305" cy="552355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ANALIZA SCENARIUSZY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1353184</xdr:colOff>
      <xdr:row>3</xdr:row>
      <xdr:rowOff>179012</xdr:rowOff>
    </xdr:to>
    <xdr:sp macro="" textlink="">
      <xdr:nvSpPr>
        <xdr:cNvPr id="2" name="Prostoką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0FDDDF-4EA3-4728-90C2-EAE86E1818BA}"/>
            </a:ext>
          </a:extLst>
        </xdr:cNvPr>
        <xdr:cNvSpPr/>
      </xdr:nvSpPr>
      <xdr:spPr>
        <a:xfrm>
          <a:off x="2266950" y="180975"/>
          <a:ext cx="1819909" cy="563187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400" b="1">
              <a:solidFill>
                <a:schemeClr val="bg1"/>
              </a:solidFill>
            </a:rPr>
            <a:t>WSTĘP</a:t>
          </a:r>
        </a:p>
      </xdr:txBody>
    </xdr:sp>
    <xdr:clientData/>
  </xdr:twoCellAnchor>
  <xdr:twoCellAnchor editAs="absolute">
    <xdr:from>
      <xdr:col>2</xdr:col>
      <xdr:colOff>1330325</xdr:colOff>
      <xdr:row>1</xdr:row>
      <xdr:rowOff>0</xdr:rowOff>
    </xdr:from>
    <xdr:to>
      <xdr:col>4</xdr:col>
      <xdr:colOff>883284</xdr:colOff>
      <xdr:row>3</xdr:row>
      <xdr:rowOff>179012</xdr:rowOff>
    </xdr:to>
    <xdr:sp macro="" textlink="">
      <xdr:nvSpPr>
        <xdr:cNvPr id="3" name="Prostoką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EE76B1-2ADB-4CE3-984A-73B29B5FFAEE}"/>
            </a:ext>
          </a:extLst>
        </xdr:cNvPr>
        <xdr:cNvSpPr/>
      </xdr:nvSpPr>
      <xdr:spPr>
        <a:xfrm>
          <a:off x="4064000" y="180975"/>
          <a:ext cx="1927859" cy="563187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LICZBA</a:t>
          </a:r>
          <a:r>
            <a:rPr lang="pl-PL" sz="14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PACJENTÓW</a:t>
          </a:r>
          <a:endParaRPr lang="pl-PL" sz="14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6</xdr:col>
      <xdr:colOff>742950</xdr:colOff>
      <xdr:row>1</xdr:row>
      <xdr:rowOff>6350</xdr:rowOff>
    </xdr:from>
    <xdr:to>
      <xdr:col>8</xdr:col>
      <xdr:colOff>121284</xdr:colOff>
      <xdr:row>4</xdr:row>
      <xdr:rowOff>1212</xdr:rowOff>
    </xdr:to>
    <xdr:sp macro="" textlink="">
      <xdr:nvSpPr>
        <xdr:cNvPr id="4" name="Prostokąt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3683F2-38A2-4D7A-809A-0516D4A02F32}"/>
            </a:ext>
          </a:extLst>
        </xdr:cNvPr>
        <xdr:cNvSpPr/>
      </xdr:nvSpPr>
      <xdr:spPr>
        <a:xfrm>
          <a:off x="7886700" y="190500"/>
          <a:ext cx="1905634" cy="563187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KOSZTY - WARIANT 1</a:t>
          </a:r>
        </a:p>
      </xdr:txBody>
    </xdr:sp>
    <xdr:clientData/>
  </xdr:twoCellAnchor>
  <xdr:twoCellAnchor editAs="absolute">
    <xdr:from>
      <xdr:col>4</xdr:col>
      <xdr:colOff>885825</xdr:colOff>
      <xdr:row>1</xdr:row>
      <xdr:rowOff>9525</xdr:rowOff>
    </xdr:from>
    <xdr:to>
      <xdr:col>6</xdr:col>
      <xdr:colOff>753109</xdr:colOff>
      <xdr:row>4</xdr:row>
      <xdr:rowOff>1212</xdr:rowOff>
    </xdr:to>
    <xdr:sp macro="" textlink="">
      <xdr:nvSpPr>
        <xdr:cNvPr id="10" name="Prostokąt 9">
          <a:extLst>
            <a:ext uri="{FF2B5EF4-FFF2-40B4-BE49-F238E27FC236}">
              <a16:creationId xmlns:a16="http://schemas.microsoft.com/office/drawing/2014/main" id="{CB028B8F-32A2-41B7-B260-1FE8899B0204}"/>
            </a:ext>
          </a:extLst>
        </xdr:cNvPr>
        <xdr:cNvSpPr/>
      </xdr:nvSpPr>
      <xdr:spPr>
        <a:xfrm>
          <a:off x="5988050" y="187325"/>
          <a:ext cx="1905634" cy="566362"/>
        </a:xfrm>
        <a:prstGeom prst="rect">
          <a:avLst/>
        </a:prstGeom>
        <a:solidFill>
          <a:srgbClr val="0E565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MODEL</a:t>
          </a:r>
        </a:p>
      </xdr:txBody>
    </xdr:sp>
    <xdr:clientData/>
  </xdr:twoCellAnchor>
  <xdr:twoCellAnchor>
    <xdr:from>
      <xdr:col>2</xdr:col>
      <xdr:colOff>838200</xdr:colOff>
      <xdr:row>7</xdr:row>
      <xdr:rowOff>114300</xdr:rowOff>
    </xdr:from>
    <xdr:to>
      <xdr:col>13</xdr:col>
      <xdr:colOff>457200</xdr:colOff>
      <xdr:row>26</xdr:row>
      <xdr:rowOff>160338</xdr:rowOff>
    </xdr:to>
    <xdr:graphicFrame macro="">
      <xdr:nvGraphicFramePr>
        <xdr:cNvPr id="5" name="Symbol zastępczy zawartości 3">
          <a:extLst>
            <a:ext uri="{FF2B5EF4-FFF2-40B4-BE49-F238E27FC236}">
              <a16:creationId xmlns:a16="http://schemas.microsoft.com/office/drawing/2014/main" id="{2CEA50F3-B847-7C9A-B514-FAC3B63520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" r:lo="rId5" r:qs="rId6" r:cs="rId7"/>
        </a:graphicData>
      </a:graphic>
    </xdr:graphicFrame>
    <xdr:clientData/>
  </xdr:twoCellAnchor>
  <xdr:twoCellAnchor>
    <xdr:from>
      <xdr:col>2</xdr:col>
      <xdr:colOff>721121</xdr:colOff>
      <xdr:row>30</xdr:row>
      <xdr:rowOff>35225</xdr:rowOff>
    </xdr:from>
    <xdr:to>
      <xdr:col>2</xdr:col>
      <xdr:colOff>824629</xdr:colOff>
      <xdr:row>30</xdr:row>
      <xdr:rowOff>138494</xdr:rowOff>
    </xdr:to>
    <xdr:sp macro="" textlink="">
      <xdr:nvSpPr>
        <xdr:cNvPr id="9" name="Łącznik prosty 4">
          <a:extLst>
            <a:ext uri="{FF2B5EF4-FFF2-40B4-BE49-F238E27FC236}">
              <a16:creationId xmlns:a16="http://schemas.microsoft.com/office/drawing/2014/main" id="{517012AA-A893-42D5-C8BA-55C32F87E9FD}"/>
            </a:ext>
          </a:extLst>
        </xdr:cNvPr>
        <xdr:cNvSpPr txBox="1"/>
      </xdr:nvSpPr>
      <xdr:spPr>
        <a:xfrm>
          <a:off x="3454796" y="7036100"/>
          <a:ext cx="103508" cy="103269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l-PL" sz="700" b="0" kern="1200"/>
        </a:p>
      </xdr:txBody>
    </xdr:sp>
    <xdr:clientData/>
  </xdr:twoCellAnchor>
  <xdr:twoCellAnchor>
    <xdr:from>
      <xdr:col>1</xdr:col>
      <xdr:colOff>403221</xdr:colOff>
      <xdr:row>13</xdr:row>
      <xdr:rowOff>146042</xdr:rowOff>
    </xdr:from>
    <xdr:to>
      <xdr:col>4</xdr:col>
      <xdr:colOff>58747</xdr:colOff>
      <xdr:row>23</xdr:row>
      <xdr:rowOff>234764</xdr:rowOff>
    </xdr:to>
    <xdr:grpSp>
      <xdr:nvGrpSpPr>
        <xdr:cNvPr id="39" name="Grupa 38">
          <a:extLst>
            <a:ext uri="{FF2B5EF4-FFF2-40B4-BE49-F238E27FC236}">
              <a16:creationId xmlns:a16="http://schemas.microsoft.com/office/drawing/2014/main" id="{ED7A9226-A0B3-58DD-8F16-FA398177980B}"/>
            </a:ext>
          </a:extLst>
        </xdr:cNvPr>
        <xdr:cNvGrpSpPr/>
      </xdr:nvGrpSpPr>
      <xdr:grpSpPr>
        <a:xfrm>
          <a:off x="2666809" y="2790630"/>
          <a:ext cx="2509291" cy="2524134"/>
          <a:chOff x="2673350" y="2733675"/>
          <a:chExt cx="2486310" cy="2523931"/>
        </a:xfrm>
      </xdr:grpSpPr>
      <xdr:grpSp>
        <xdr:nvGrpSpPr>
          <xdr:cNvPr id="35" name="Grupa 34">
            <a:extLst>
              <a:ext uri="{FF2B5EF4-FFF2-40B4-BE49-F238E27FC236}">
                <a16:creationId xmlns:a16="http://schemas.microsoft.com/office/drawing/2014/main" id="{8474E782-EC3D-D3DA-212B-DCACDFCFC7F3}"/>
              </a:ext>
            </a:extLst>
          </xdr:cNvPr>
          <xdr:cNvGrpSpPr/>
        </xdr:nvGrpSpPr>
        <xdr:grpSpPr>
          <a:xfrm>
            <a:off x="2673350" y="2733675"/>
            <a:ext cx="1972519" cy="2523931"/>
            <a:chOff x="2781300" y="2911475"/>
            <a:chExt cx="1972519" cy="2530281"/>
          </a:xfrm>
        </xdr:grpSpPr>
        <xdr:grpSp>
          <xdr:nvGrpSpPr>
            <xdr:cNvPr id="11" name="Grupa 10">
              <a:extLst>
                <a:ext uri="{FF2B5EF4-FFF2-40B4-BE49-F238E27FC236}">
                  <a16:creationId xmlns:a16="http://schemas.microsoft.com/office/drawing/2014/main" id="{9C69A07E-A403-0E79-8F18-21AAE11EB83F}"/>
                </a:ext>
              </a:extLst>
            </xdr:cNvPr>
            <xdr:cNvGrpSpPr/>
          </xdr:nvGrpSpPr>
          <xdr:grpSpPr>
            <a:xfrm>
              <a:off x="2809875" y="4838700"/>
              <a:ext cx="1940769" cy="599881"/>
              <a:chOff x="0" y="1766013"/>
              <a:chExt cx="1947119" cy="599881"/>
            </a:xfrm>
            <a:solidFill>
              <a:srgbClr val="51A2B9"/>
            </a:solidFill>
          </xdr:grpSpPr>
          <xdr:sp macro="" textlink="">
            <xdr:nvSpPr>
              <xdr:cNvPr id="12" name="Prostokąt 11">
                <a:extLst>
                  <a:ext uri="{FF2B5EF4-FFF2-40B4-BE49-F238E27FC236}">
                    <a16:creationId xmlns:a16="http://schemas.microsoft.com/office/drawing/2014/main" id="{E39DC817-2375-66DA-B3B1-382D175A2DBE}"/>
                  </a:ext>
                </a:extLst>
              </xdr:cNvPr>
              <xdr:cNvSpPr/>
            </xdr:nvSpPr>
            <xdr:spPr>
              <a:xfrm>
                <a:off x="0" y="1766013"/>
                <a:ext cx="1947119" cy="599881"/>
              </a:xfrm>
              <a:prstGeom prst="rect">
                <a:avLst/>
              </a:prstGeom>
              <a:grpFill/>
            </xdr:spPr>
            <xdr:style>
              <a:lnRef idx="2">
                <a:schemeClr val="lt1">
                  <a:hueOff val="0"/>
                  <a:satOff val="0"/>
                  <a:lumOff val="0"/>
                  <a:alphaOff val="0"/>
                </a:schemeClr>
              </a:lnRef>
              <a:fillRef idx="1">
                <a:scrgbClr r="0" g="0" b="0"/>
              </a:fillRef>
              <a:effectRef idx="0">
                <a:schemeClr val="accent1"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lt1"/>
              </a:fontRef>
            </xdr:style>
          </xdr:sp>
          <xdr:sp macro="" textlink="">
            <xdr:nvSpPr>
              <xdr:cNvPr id="13" name="pole tekstowe 12">
                <a:extLst>
                  <a:ext uri="{FF2B5EF4-FFF2-40B4-BE49-F238E27FC236}">
                    <a16:creationId xmlns:a16="http://schemas.microsoft.com/office/drawing/2014/main" id="{257D5CC5-8015-467F-B3D0-EA67CFA559B7}"/>
                  </a:ext>
                </a:extLst>
              </xdr:cNvPr>
              <xdr:cNvSpPr txBox="1"/>
            </xdr:nvSpPr>
            <xdr:spPr>
              <a:xfrm>
                <a:off x="0" y="1766013"/>
                <a:ext cx="1947119" cy="599881"/>
              </a:xfrm>
              <a:prstGeom prst="rect">
                <a:avLst/>
              </a:prstGeom>
              <a:grp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lt1"/>
              </a:fontRef>
            </xdr:style>
            <xdr:txBody>
              <a:bodyPr spcFirstLastPara="0" vert="horz" wrap="square" lIns="10160" tIns="10160" rIns="10160" bIns="10160" numCol="1" spcCol="1270" anchor="ctr" anchorCtr="0">
                <a:noAutofit/>
              </a:bodyPr>
              <a:lstStyle/>
              <a:p>
                <a:pPr marL="0" lvl="0" indent="0" algn="ctr" defTabSz="7112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r>
                  <a:rPr lang="pl-PL" sz="1600" b="0" kern="1200"/>
                  <a:t> PERSPEKTYWA </a:t>
                </a:r>
                <a:br>
                  <a:rPr lang="pl-PL" sz="1600" b="0" kern="1200"/>
                </a:br>
                <a:r>
                  <a:rPr lang="pl-PL" sz="1600" b="0" kern="1200"/>
                  <a:t>NFZ </a:t>
                </a:r>
              </a:p>
            </xdr:txBody>
          </xdr:sp>
        </xdr:grpSp>
        <xdr:grpSp>
          <xdr:nvGrpSpPr>
            <xdr:cNvPr id="14" name="Grupa 13">
              <a:extLst>
                <a:ext uri="{FF2B5EF4-FFF2-40B4-BE49-F238E27FC236}">
                  <a16:creationId xmlns:a16="http://schemas.microsoft.com/office/drawing/2014/main" id="{10AD3E3D-2307-4897-A711-F22F234F1847}"/>
                </a:ext>
              </a:extLst>
            </xdr:cNvPr>
            <xdr:cNvGrpSpPr/>
          </xdr:nvGrpSpPr>
          <xdr:grpSpPr>
            <a:xfrm>
              <a:off x="2778125" y="2914650"/>
              <a:ext cx="1947119" cy="603056"/>
              <a:chOff x="0" y="1766013"/>
              <a:chExt cx="1947119" cy="599881"/>
            </a:xfrm>
          </xdr:grpSpPr>
          <xdr:sp macro="" textlink="">
            <xdr:nvSpPr>
              <xdr:cNvPr id="15" name="Prostokąt 14">
                <a:extLst>
                  <a:ext uri="{FF2B5EF4-FFF2-40B4-BE49-F238E27FC236}">
                    <a16:creationId xmlns:a16="http://schemas.microsoft.com/office/drawing/2014/main" id="{0BAEF3E3-E986-8CBB-78CC-E44B68F44260}"/>
                  </a:ext>
                </a:extLst>
              </xdr:cNvPr>
              <xdr:cNvSpPr/>
            </xdr:nvSpPr>
            <xdr:spPr>
              <a:xfrm>
                <a:off x="0" y="1766013"/>
                <a:ext cx="1947119" cy="599881"/>
              </a:xfrm>
              <a:prstGeom prst="rect">
                <a:avLst/>
              </a:prstGeom>
              <a:solidFill>
                <a:srgbClr val="98A842"/>
              </a:solidFill>
            </xdr:spPr>
            <xdr:style>
              <a:lnRef idx="2">
                <a:schemeClr val="lt1">
                  <a:hueOff val="0"/>
                  <a:satOff val="0"/>
                  <a:lumOff val="0"/>
                  <a:alphaOff val="0"/>
                </a:schemeClr>
              </a:lnRef>
              <a:fillRef idx="1">
                <a:scrgbClr r="0" g="0" b="0"/>
              </a:fillRef>
              <a:effectRef idx="0">
                <a:schemeClr val="accent1"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lt1"/>
              </a:fontRef>
            </xdr:style>
          </xdr:sp>
          <xdr:sp macro="" textlink="">
            <xdr:nvSpPr>
              <xdr:cNvPr id="16" name="pole tekstowe 15">
                <a:extLst>
                  <a:ext uri="{FF2B5EF4-FFF2-40B4-BE49-F238E27FC236}">
                    <a16:creationId xmlns:a16="http://schemas.microsoft.com/office/drawing/2014/main" id="{E2ED7CC5-A247-934F-949A-1BBAD343C468}"/>
                  </a:ext>
                </a:extLst>
              </xdr:cNvPr>
              <xdr:cNvSpPr txBox="1"/>
            </xdr:nvSpPr>
            <xdr:spPr>
              <a:xfrm>
                <a:off x="0" y="1766013"/>
                <a:ext cx="1947119" cy="599881"/>
              </a:xfrm>
              <a:prstGeom prst="rect">
                <a:avLst/>
              </a:prstGeom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lt1"/>
              </a:fontRef>
            </xdr:style>
            <xdr:txBody>
              <a:bodyPr spcFirstLastPara="0" vert="horz" wrap="square" lIns="10160" tIns="10160" rIns="10160" bIns="10160" numCol="1" spcCol="1270" anchor="ctr" anchorCtr="0">
                <a:noAutofit/>
              </a:bodyPr>
              <a:lstStyle/>
              <a:p>
                <a:pPr marL="0" lvl="0" indent="0" algn="ctr" defTabSz="7112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r>
                  <a:rPr lang="pl-PL" sz="1600" b="0" kern="1200"/>
                  <a:t> PERSPEKTYWA </a:t>
                </a:r>
                <a:br>
                  <a:rPr lang="pl-PL" sz="1600" b="0" kern="1200"/>
                </a:br>
                <a:r>
                  <a:rPr lang="pl-PL" sz="1600" b="0" kern="1200"/>
                  <a:t>ŚWIADCZENIODAWCY</a:t>
                </a:r>
              </a:p>
            </xdr:txBody>
          </xdr:sp>
        </xdr:grpSp>
        <xdr:cxnSp macro="">
          <xdr:nvCxnSpPr>
            <xdr:cNvPr id="34" name="Łącznik prosty 33">
              <a:extLst>
                <a:ext uri="{FF2B5EF4-FFF2-40B4-BE49-F238E27FC236}">
                  <a16:creationId xmlns:a16="http://schemas.microsoft.com/office/drawing/2014/main" id="{2783DE92-5B9C-68B6-7F04-D046107B9363}"/>
                </a:ext>
              </a:extLst>
            </xdr:cNvPr>
            <xdr:cNvCxnSpPr>
              <a:stCxn id="15" idx="2"/>
              <a:endCxn id="13" idx="0"/>
            </xdr:cNvCxnSpPr>
          </xdr:nvCxnSpPr>
          <xdr:spPr>
            <a:xfrm>
              <a:off x="3753272" y="3517706"/>
              <a:ext cx="0" cy="1320994"/>
            </a:xfrm>
            <a:prstGeom prst="line">
              <a:avLst/>
            </a:prstGeom>
            <a:ln w="15875">
              <a:solidFill>
                <a:srgbClr val="34599C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7" name="Łącznik prosty 36">
            <a:extLst>
              <a:ext uri="{FF2B5EF4-FFF2-40B4-BE49-F238E27FC236}">
                <a16:creationId xmlns:a16="http://schemas.microsoft.com/office/drawing/2014/main" id="{0F503AD4-F30D-4236-DC23-E83A2A880D83}"/>
              </a:ext>
            </a:extLst>
          </xdr:cNvPr>
          <xdr:cNvCxnSpPr/>
        </xdr:nvCxnSpPr>
        <xdr:spPr>
          <a:xfrm flipH="1">
            <a:off x="3654425" y="4032429"/>
            <a:ext cx="1505235" cy="9417"/>
          </a:xfrm>
          <a:prstGeom prst="line">
            <a:avLst/>
          </a:prstGeom>
          <a:ln w="25400">
            <a:solidFill>
              <a:srgbClr val="34599C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137354</xdr:colOff>
      <xdr:row>30</xdr:row>
      <xdr:rowOff>226639</xdr:rowOff>
    </xdr:from>
    <xdr:to>
      <xdr:col>6</xdr:col>
      <xdr:colOff>531668</xdr:colOff>
      <xdr:row>37</xdr:row>
      <xdr:rowOff>63551</xdr:rowOff>
    </xdr:to>
    <xdr:sp macro="" textlink="">
      <xdr:nvSpPr>
        <xdr:cNvPr id="46" name="Prostokąt zaokrąglony 47">
          <a:extLst>
            <a:ext uri="{FF2B5EF4-FFF2-40B4-BE49-F238E27FC236}">
              <a16:creationId xmlns:a16="http://schemas.microsoft.com/office/drawing/2014/main" id="{3E029569-EA6A-D77D-8181-79AC6EDE5FC7}"/>
            </a:ext>
          </a:extLst>
        </xdr:cNvPr>
        <xdr:cNvSpPr/>
      </xdr:nvSpPr>
      <xdr:spPr>
        <a:xfrm>
          <a:off x="4518854" y="7227514"/>
          <a:ext cx="3156564" cy="1541887"/>
        </a:xfrm>
        <a:prstGeom prst="round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0" rtlCol="0" anchor="ctr"/>
        <a:lstStyle/>
        <a:p>
          <a:pPr algn="l"/>
          <a:r>
            <a:rPr lang="pl-PL" sz="1050">
              <a:solidFill>
                <a:schemeClr val="accent6">
                  <a:lumMod val="50000"/>
                </a:schemeClr>
              </a:solidFill>
              <a:latin typeface="+mn-lt"/>
              <a:cs typeface="Arial" panose="020B0604020202020204" pitchFamily="34" charset="0"/>
              <a:sym typeface="Wingdings" panose="05000000000000000000" pitchFamily="2" charset="2"/>
            </a:rPr>
            <a:t></a:t>
          </a:r>
          <a:r>
            <a:rPr lang="pl-PL" sz="1050" baseline="0">
              <a:solidFill>
                <a:schemeClr val="accent6">
                  <a:lumMod val="50000"/>
                </a:schemeClr>
              </a:solidFill>
              <a:latin typeface="+mn-lt"/>
              <a:cs typeface="Arial" panose="020B0604020202020204" pitchFamily="34" charset="0"/>
              <a:sym typeface="Wingdings 2" panose="05020102010507070707" pitchFamily="18" charset="2"/>
            </a:rPr>
            <a:t> koszt personelu medycznego (lekarz, pielęgniarka, farmaceuta)</a:t>
          </a:r>
        </a:p>
        <a:p>
          <a:pPr algn="l"/>
          <a:endParaRPr lang="pl-PL" sz="200" baseline="0">
            <a:solidFill>
              <a:schemeClr val="accent6">
                <a:lumMod val="50000"/>
              </a:schemeClr>
            </a:solidFill>
            <a:latin typeface="+mn-lt"/>
            <a:cs typeface="Arial" panose="020B0604020202020204" pitchFamily="34" charset="0"/>
            <a:sym typeface="Wingdings 2" panose="05020102010507070707" pitchFamily="18" charset="2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050" b="0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  <a:sym typeface="Wingdings" panose="05000000000000000000" pitchFamily="2" charset="2"/>
            </a:rPr>
            <a:t> koszt badań diagnostycznych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200" baseline="0">
            <a:solidFill>
              <a:schemeClr val="accent6">
                <a:lumMod val="50000"/>
              </a:schemeClr>
            </a:solidFill>
            <a:latin typeface="+mn-lt"/>
            <a:cs typeface="Arial" panose="020B0604020202020204" pitchFamily="34" charset="0"/>
            <a:sym typeface="Wingdings 2" panose="05020102010507070707" pitchFamily="18" charset="2"/>
          </a:endParaRPr>
        </a:p>
        <a:p>
          <a:pPr algn="l"/>
          <a:r>
            <a:rPr lang="pl-PL" sz="1050" baseline="0">
              <a:solidFill>
                <a:schemeClr val="accent6">
                  <a:lumMod val="50000"/>
                </a:schemeClr>
              </a:solidFill>
              <a:latin typeface="+mn-lt"/>
              <a:cs typeface="Arial" panose="020B0604020202020204" pitchFamily="34" charset="0"/>
              <a:sym typeface="Wingdings" panose="05000000000000000000" pitchFamily="2" charset="2"/>
            </a:rPr>
            <a:t> koszt porady ambulatoryjnej </a:t>
          </a:r>
        </a:p>
        <a:p>
          <a:pPr algn="l"/>
          <a:endParaRPr lang="pl-PL" sz="200" baseline="0">
            <a:solidFill>
              <a:schemeClr val="accent6">
                <a:lumMod val="50000"/>
              </a:schemeClr>
            </a:solidFill>
            <a:latin typeface="+mn-lt"/>
            <a:cs typeface="Arial" panose="020B0604020202020204" pitchFamily="34" charset="0"/>
            <a:sym typeface="Wingdings" panose="05000000000000000000" pitchFamily="2" charset="2"/>
          </a:endParaRPr>
        </a:p>
        <a:p>
          <a:pPr algn="l"/>
          <a:r>
            <a:rPr lang="pl-PL" sz="105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Arial" panose="020B0604020202020204" pitchFamily="34" charset="0"/>
              <a:sym typeface="Wingdings" panose="05000000000000000000" pitchFamily="2" charset="2"/>
            </a:rPr>
            <a:t></a:t>
          </a:r>
          <a:r>
            <a:rPr lang="pl-PL" sz="1050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koszt hospitalizacji </a:t>
          </a:r>
          <a:endParaRPr kumimoji="0" lang="pl-PL" sz="1050" b="0" i="0" u="none" strike="noStrike" kern="0" cap="none" spc="0" normalizeH="0" baseline="0" noProof="0">
            <a:ln>
              <a:noFill/>
            </a:ln>
            <a:solidFill>
              <a:schemeClr val="accent6">
                <a:lumMod val="50000"/>
              </a:schemeClr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615950</xdr:colOff>
      <xdr:row>27</xdr:row>
      <xdr:rowOff>206375</xdr:rowOff>
    </xdr:from>
    <xdr:to>
      <xdr:col>11</xdr:col>
      <xdr:colOff>476250</xdr:colOff>
      <xdr:row>28</xdr:row>
      <xdr:rowOff>263017</xdr:rowOff>
    </xdr:to>
    <xdr:sp macro="" textlink="">
      <xdr:nvSpPr>
        <xdr:cNvPr id="47" name="Prostokąt zaokrąglony 48">
          <a:extLst>
            <a:ext uri="{FF2B5EF4-FFF2-40B4-BE49-F238E27FC236}">
              <a16:creationId xmlns:a16="http://schemas.microsoft.com/office/drawing/2014/main" id="{21254C72-D042-B378-625E-6BB44DB75CCA}"/>
            </a:ext>
          </a:extLst>
        </xdr:cNvPr>
        <xdr:cNvSpPr/>
      </xdr:nvSpPr>
      <xdr:spPr>
        <a:xfrm>
          <a:off x="3349625" y="6254750"/>
          <a:ext cx="9518650" cy="409067"/>
        </a:xfrm>
        <a:prstGeom prst="round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l-PL" sz="1600" b="1" baseline="0">
              <a:solidFill>
                <a:srgbClr val="717E32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KOSZTY</a:t>
          </a:r>
        </a:p>
        <a:p>
          <a:pPr algn="ctr"/>
          <a:endParaRPr lang="pl-PL" sz="1600" b="1" baseline="0">
            <a:solidFill>
              <a:srgbClr val="76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731333</xdr:colOff>
      <xdr:row>29</xdr:row>
      <xdr:rowOff>256297</xdr:rowOff>
    </xdr:from>
    <xdr:to>
      <xdr:col>4</xdr:col>
      <xdr:colOff>67235</xdr:colOff>
      <xdr:row>31</xdr:row>
      <xdr:rowOff>138105</xdr:rowOff>
    </xdr:to>
    <xdr:sp macro="" textlink="">
      <xdr:nvSpPr>
        <xdr:cNvPr id="43" name="Prostokąt zaokrąglony 54">
          <a:extLst>
            <a:ext uri="{FF2B5EF4-FFF2-40B4-BE49-F238E27FC236}">
              <a16:creationId xmlns:a16="http://schemas.microsoft.com/office/drawing/2014/main" id="{61D0CAA5-1725-6D03-3D66-D49A622C4C17}"/>
            </a:ext>
          </a:extLst>
        </xdr:cNvPr>
        <xdr:cNvSpPr/>
      </xdr:nvSpPr>
      <xdr:spPr>
        <a:xfrm>
          <a:off x="3353509" y="7035856"/>
          <a:ext cx="1599491" cy="576573"/>
        </a:xfrm>
        <a:prstGeom prst="roundRect">
          <a:avLst/>
        </a:prstGeom>
        <a:solidFill>
          <a:srgbClr val="98A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100" b="1">
              <a:solidFill>
                <a:schemeClr val="bg1"/>
              </a:solidFill>
              <a:effectLst/>
              <a:latin typeface="+mn-lt"/>
              <a:cs typeface="Arial" panose="020B0604020202020204" pitchFamily="34" charset="0"/>
            </a:rPr>
            <a:t>PERSPEKTYWA</a:t>
          </a:r>
          <a:r>
            <a:rPr lang="pl-PL" sz="1100" b="1" baseline="0">
              <a:solidFill>
                <a:schemeClr val="bg1"/>
              </a:solidFill>
              <a:effectLst/>
              <a:latin typeface="+mn-lt"/>
              <a:cs typeface="Arial" panose="020B0604020202020204" pitchFamily="34" charset="0"/>
            </a:rPr>
            <a:t> ŚWIADCZENIODAWCY</a:t>
          </a:r>
          <a:endParaRPr lang="pl-PL" sz="1100" b="1">
            <a:solidFill>
              <a:schemeClr val="bg1"/>
            </a:solidFill>
            <a:effectLst/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2170</xdr:colOff>
      <xdr:row>30</xdr:row>
      <xdr:rowOff>979</xdr:rowOff>
    </xdr:from>
    <xdr:to>
      <xdr:col>10</xdr:col>
      <xdr:colOff>685564</xdr:colOff>
      <xdr:row>37</xdr:row>
      <xdr:rowOff>101603</xdr:rowOff>
    </xdr:to>
    <xdr:grpSp>
      <xdr:nvGrpSpPr>
        <xdr:cNvPr id="56" name="Grupa 55">
          <a:extLst>
            <a:ext uri="{FF2B5EF4-FFF2-40B4-BE49-F238E27FC236}">
              <a16:creationId xmlns:a16="http://schemas.microsoft.com/office/drawing/2014/main" id="{9C6AD08F-40A4-ACC4-F6D0-B38B1343B7DA}"/>
            </a:ext>
          </a:extLst>
        </xdr:cNvPr>
        <xdr:cNvGrpSpPr/>
      </xdr:nvGrpSpPr>
      <xdr:grpSpPr>
        <a:xfrm>
          <a:off x="7950876" y="7075626"/>
          <a:ext cx="4209512" cy="1841271"/>
          <a:chOff x="7953375" y="7000875"/>
          <a:chExt cx="4210049" cy="1809749"/>
        </a:xfrm>
      </xdr:grpSpPr>
      <xdr:sp macro="" textlink="">
        <xdr:nvSpPr>
          <xdr:cNvPr id="48" name="Prostokąt zaokrąglony 47">
            <a:extLst>
              <a:ext uri="{FF2B5EF4-FFF2-40B4-BE49-F238E27FC236}">
                <a16:creationId xmlns:a16="http://schemas.microsoft.com/office/drawing/2014/main" id="{48572467-1FD2-43D0-B89D-E7DDEF668D7B}"/>
              </a:ext>
            </a:extLst>
          </xdr:cNvPr>
          <xdr:cNvSpPr/>
        </xdr:nvSpPr>
        <xdr:spPr>
          <a:xfrm>
            <a:off x="9013218" y="7266822"/>
            <a:ext cx="3150206" cy="1543802"/>
          </a:xfrm>
          <a:prstGeom prst="roundRect">
            <a:avLst/>
          </a:prstGeom>
          <a:solidFill>
            <a:schemeClr val="bg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Ins="0" rtlCol="0" anchor="ctr"/>
          <a:lstStyle/>
          <a:p>
            <a:pPr algn="l"/>
            <a:r>
              <a:rPr lang="pl-PL" sz="1050" spc="0">
                <a:solidFill>
                  <a:schemeClr val="accent5">
                    <a:lumMod val="50000"/>
                  </a:schemeClr>
                </a:solidFill>
                <a:latin typeface="+mn-lt"/>
                <a:cs typeface="Arial" panose="020B0604020202020204" pitchFamily="34" charset="0"/>
                <a:sym typeface="Wingdings" panose="05000000000000000000" pitchFamily="2" charset="2"/>
              </a:rPr>
              <a:t></a:t>
            </a:r>
            <a:r>
              <a:rPr lang="pl-PL" sz="1050" spc="0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anose="020B0604020202020204" pitchFamily="34" charset="0"/>
                <a:sym typeface="Wingdings 2" panose="05020102010507070707" pitchFamily="18" charset="2"/>
              </a:rPr>
              <a:t> koszt diagnostyki w programie lekowym</a:t>
            </a:r>
          </a:p>
          <a:p>
            <a:pPr algn="l"/>
            <a:endParaRPr lang="pl-PL" sz="200" spc="0" baseline="0">
              <a:solidFill>
                <a:schemeClr val="accent5">
                  <a:lumMod val="50000"/>
                </a:schemeClr>
              </a:solidFill>
              <a:latin typeface="+mn-lt"/>
              <a:cs typeface="Arial" panose="020B0604020202020204" pitchFamily="34" charset="0"/>
              <a:sym typeface="Wingdings 2" panose="05020102010507070707" pitchFamily="18" charset="2"/>
            </a:endParaRPr>
          </a:p>
          <a:p>
            <a:pPr algn="l"/>
            <a:r>
              <a:rPr kumimoji="0" lang="pl-PL" sz="1050" b="0" i="0" u="none" strike="noStrike" kern="0" cap="none" spc="0" normalizeH="0" baseline="0" noProof="0">
                <a:ln>
                  <a:noFill/>
                </a:ln>
                <a:solidFill>
                  <a:schemeClr val="accent5">
                    <a:lumMod val="50000"/>
                  </a:schemeClr>
                </a:solidFill>
                <a:effectLst/>
                <a:uLnTx/>
                <a:uFillTx/>
                <a:latin typeface="+mn-lt"/>
                <a:ea typeface="+mn-ea"/>
                <a:cs typeface="Arial" panose="020B0604020202020204" pitchFamily="34" charset="0"/>
                <a:sym typeface="Wingdings" panose="05000000000000000000" pitchFamily="2" charset="2"/>
              </a:rPr>
              <a:t> koszt hospitalizacji w trybie jednodniowym związanej z wykonaniem programu</a:t>
            </a:r>
          </a:p>
          <a:p>
            <a:pPr algn="l"/>
            <a:endParaRPr lang="pl-PL" sz="200" spc="0" baseline="0">
              <a:solidFill>
                <a:schemeClr val="accent5">
                  <a:lumMod val="50000"/>
                </a:schemeClr>
              </a:solidFill>
              <a:latin typeface="+mn-lt"/>
              <a:cs typeface="Arial" panose="020B0604020202020204" pitchFamily="34" charset="0"/>
              <a:sym typeface="Wingdings 2" panose="05020102010507070707" pitchFamily="18" charset="2"/>
            </a:endParaRPr>
          </a:p>
          <a:p>
            <a:pPr algn="l"/>
            <a:r>
              <a:rPr lang="pl-PL" sz="1050" spc="0" baseline="0">
                <a:solidFill>
                  <a:schemeClr val="accent5">
                    <a:lumMod val="50000"/>
                  </a:schemeClr>
                </a:solidFill>
                <a:latin typeface="+mn-lt"/>
                <a:cs typeface="Arial" panose="020B0604020202020204" pitchFamily="34" charset="0"/>
                <a:sym typeface="Wingdings" panose="05000000000000000000" pitchFamily="2" charset="2"/>
              </a:rPr>
              <a:t> koszt przyjęcia pacjenta w trybie ambulatoryjnym związane z wykonaniem programu</a:t>
            </a:r>
          </a:p>
        </xdr:txBody>
      </xdr:sp>
      <xdr:sp macro="" textlink="">
        <xdr:nvSpPr>
          <xdr:cNvPr id="49" name="Prostokąt zaokrąglony 54">
            <a:extLst>
              <a:ext uri="{FF2B5EF4-FFF2-40B4-BE49-F238E27FC236}">
                <a16:creationId xmlns:a16="http://schemas.microsoft.com/office/drawing/2014/main" id="{1295CC78-B1FA-41E7-B779-A61712C768A6}"/>
              </a:ext>
            </a:extLst>
          </xdr:cNvPr>
          <xdr:cNvSpPr/>
        </xdr:nvSpPr>
        <xdr:spPr>
          <a:xfrm>
            <a:off x="7953375" y="7000875"/>
            <a:ext cx="1554705" cy="533645"/>
          </a:xfrm>
          <a:prstGeom prst="roundRect">
            <a:avLst/>
          </a:prstGeom>
          <a:solidFill>
            <a:srgbClr val="51A2B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l-PL" sz="1100" b="1">
                <a:solidFill>
                  <a:schemeClr val="bg1"/>
                </a:solidFill>
                <a:effectLst/>
                <a:latin typeface="+mn-lt"/>
                <a:cs typeface="Arial" panose="020B0604020202020204" pitchFamily="34" charset="0"/>
              </a:rPr>
              <a:t>PERSPEKTYWA</a:t>
            </a:r>
            <a:r>
              <a:rPr lang="pl-PL" sz="1100" b="1" baseline="0">
                <a:solidFill>
                  <a:schemeClr val="bg1"/>
                </a:solidFill>
                <a:effectLst/>
                <a:latin typeface="+mn-lt"/>
                <a:cs typeface="Arial" panose="020B0604020202020204" pitchFamily="34" charset="0"/>
              </a:rPr>
              <a:t> NFZ</a:t>
            </a:r>
            <a:endParaRPr lang="pl-PL" sz="1100" b="1">
              <a:solidFill>
                <a:schemeClr val="bg1"/>
              </a:solidFill>
              <a:effectLst/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552450</xdr:colOff>
      <xdr:row>39</xdr:row>
      <xdr:rowOff>123825</xdr:rowOff>
    </xdr:from>
    <xdr:to>
      <xdr:col>11</xdr:col>
      <xdr:colOff>406400</xdr:colOff>
      <xdr:row>41</xdr:row>
      <xdr:rowOff>168275</xdr:rowOff>
    </xdr:to>
    <xdr:sp macro="" textlink="">
      <xdr:nvSpPr>
        <xdr:cNvPr id="50" name="Prostokąt zaokrąglony 48">
          <a:extLst>
            <a:ext uri="{FF2B5EF4-FFF2-40B4-BE49-F238E27FC236}">
              <a16:creationId xmlns:a16="http://schemas.microsoft.com/office/drawing/2014/main" id="{D2C1EE57-4EF4-46E8-B8D1-8EC4A04A8B2A}"/>
            </a:ext>
          </a:extLst>
        </xdr:cNvPr>
        <xdr:cNvSpPr/>
      </xdr:nvSpPr>
      <xdr:spPr>
        <a:xfrm>
          <a:off x="3286125" y="9191625"/>
          <a:ext cx="9512300" cy="406400"/>
        </a:xfrm>
        <a:prstGeom prst="round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l-PL" sz="1600" b="1" baseline="0">
              <a:solidFill>
                <a:srgbClr val="276195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WYNIKI</a:t>
          </a:r>
        </a:p>
        <a:p>
          <a:pPr algn="ctr"/>
          <a:endParaRPr lang="pl-PL" sz="1600" b="1" baseline="0">
            <a:solidFill>
              <a:srgbClr val="276195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1647824</xdr:colOff>
      <xdr:row>44</xdr:row>
      <xdr:rowOff>0</xdr:rowOff>
    </xdr:from>
    <xdr:to>
      <xdr:col>6</xdr:col>
      <xdr:colOff>714374</xdr:colOff>
      <xdr:row>52</xdr:row>
      <xdr:rowOff>96002</xdr:rowOff>
    </xdr:to>
    <xdr:sp macro="" textlink="">
      <xdr:nvSpPr>
        <xdr:cNvPr id="53" name="Prostokąt zaokrąglony 47">
          <a:extLst>
            <a:ext uri="{FF2B5EF4-FFF2-40B4-BE49-F238E27FC236}">
              <a16:creationId xmlns:a16="http://schemas.microsoft.com/office/drawing/2014/main" id="{824C6B77-6F9F-4AE7-A87F-55CD001A13BC}"/>
            </a:ext>
          </a:extLst>
        </xdr:cNvPr>
        <xdr:cNvSpPr/>
      </xdr:nvSpPr>
      <xdr:spPr>
        <a:xfrm>
          <a:off x="4381499" y="9972675"/>
          <a:ext cx="3476625" cy="1543802"/>
        </a:xfrm>
        <a:prstGeom prst="round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0" rtlCol="0" anchor="ctr"/>
        <a:lstStyle/>
        <a:p>
          <a:pPr algn="l"/>
          <a:r>
            <a:rPr lang="pl-PL" sz="1100" b="1" baseline="0">
              <a:solidFill>
                <a:schemeClr val="accent1">
                  <a:lumMod val="50000"/>
                </a:schemeClr>
              </a:solidFill>
              <a:latin typeface="+mn-lt"/>
              <a:cs typeface="Arial" panose="020B0604020202020204" pitchFamily="34" charset="0"/>
              <a:sym typeface="Wingdings 2" panose="05020102010507070707" pitchFamily="18" charset="2"/>
            </a:rPr>
            <a:t>Porównanie kosztów pozalekowych poniesionych przez świadczeniodawcę z wyceną NFZ w obszarach:</a:t>
          </a:r>
        </a:p>
        <a:p>
          <a:pPr algn="l"/>
          <a:endParaRPr lang="pl-PL" sz="200" b="1" baseline="0">
            <a:solidFill>
              <a:schemeClr val="accent1">
                <a:lumMod val="50000"/>
              </a:schemeClr>
            </a:solidFill>
            <a:latin typeface="+mn-lt"/>
            <a:cs typeface="Arial" panose="020B0604020202020204" pitchFamily="34" charset="0"/>
            <a:sym typeface="Wingdings 2" panose="05020102010507070707" pitchFamily="18" charset="2"/>
          </a:endParaRPr>
        </a:p>
        <a:p>
          <a:pPr algn="l"/>
          <a:endParaRPr lang="pl-PL" sz="200" baseline="0">
            <a:solidFill>
              <a:schemeClr val="accent1">
                <a:lumMod val="50000"/>
              </a:schemeClr>
            </a:solidFill>
            <a:latin typeface="+mn-lt"/>
            <a:cs typeface="Arial" panose="020B0604020202020204" pitchFamily="34" charset="0"/>
            <a:sym typeface="Wingdings 2" panose="05020102010507070707" pitchFamily="18" charset="2"/>
          </a:endParaRPr>
        </a:p>
        <a:p>
          <a:pPr algn="l"/>
          <a:r>
            <a:rPr kumimoji="0" lang="pl-PL" sz="1050" b="0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50000"/>
                </a:schemeClr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  <a:sym typeface="Wingdings" panose="05000000000000000000" pitchFamily="2" charset="2"/>
            </a:rPr>
            <a:t> </a:t>
          </a:r>
          <a:r>
            <a:rPr kumimoji="0" lang="pl-PL" sz="1050" b="0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50000"/>
                </a:schemeClr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diagnostyka w programie lekowym (1. rok leczenia </a:t>
          </a:r>
          <a:br>
            <a:rPr kumimoji="0" lang="pl-PL" sz="1050" b="0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50000"/>
                </a:schemeClr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  <a:sym typeface="Wingdings 2" panose="05020102010507070707" pitchFamily="18" charset="2"/>
            </a:rPr>
          </a:br>
          <a:r>
            <a:rPr kumimoji="0" lang="pl-PL" sz="1050" b="0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50000"/>
                </a:schemeClr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   i kolejne lata leczenia)</a:t>
          </a:r>
        </a:p>
        <a:p>
          <a:pPr algn="l"/>
          <a:endParaRPr kumimoji="0" lang="pl-PL" sz="200" b="0" i="0" u="none" strike="noStrike" kern="0" cap="none" spc="0" normalizeH="0" baseline="0" noProof="0">
            <a:ln>
              <a:noFill/>
            </a:ln>
            <a:solidFill>
              <a:schemeClr val="accent1">
                <a:lumMod val="50000"/>
              </a:schemeClr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  <a:sym typeface="Wingdings 2" panose="05020102010507070707" pitchFamily="18" charset="2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050" b="0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50000"/>
                </a:schemeClr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  <a:sym typeface="Wingdings" panose="05000000000000000000" pitchFamily="2" charset="2"/>
            </a:rPr>
            <a:t> 1 podanie leku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200" b="0" i="0" u="none" strike="noStrike" kern="0" cap="none" spc="0" normalizeH="0" baseline="0" noProof="0">
            <a:ln>
              <a:noFill/>
            </a:ln>
            <a:solidFill>
              <a:schemeClr val="accent1">
                <a:lumMod val="50000"/>
              </a:schemeClr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  <a:sym typeface="Wingdings" panose="05000000000000000000" pitchFamily="2" charset="2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050" b="0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50000"/>
                </a:schemeClr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  <a:sym typeface="Wingdings" panose="05000000000000000000" pitchFamily="2" charset="2"/>
            </a:rPr>
            <a:t> 1 wydanie leku</a:t>
          </a:r>
          <a:endParaRPr kumimoji="0" lang="pl-PL" sz="1050" b="0" i="0" u="none" strike="noStrike" kern="0" cap="none" spc="0" normalizeH="0" baseline="0" noProof="0">
            <a:ln>
              <a:noFill/>
            </a:ln>
            <a:solidFill>
              <a:schemeClr val="accent1">
                <a:lumMod val="50000"/>
              </a:schemeClr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723900</xdr:colOff>
      <xdr:row>43</xdr:row>
      <xdr:rowOff>142875</xdr:rowOff>
    </xdr:from>
    <xdr:to>
      <xdr:col>10</xdr:col>
      <xdr:colOff>676275</xdr:colOff>
      <xdr:row>52</xdr:row>
      <xdr:rowOff>57902</xdr:rowOff>
    </xdr:to>
    <xdr:sp macro="" textlink="">
      <xdr:nvSpPr>
        <xdr:cNvPr id="54" name="Prostokąt zaokrąglony 47">
          <a:extLst>
            <a:ext uri="{FF2B5EF4-FFF2-40B4-BE49-F238E27FC236}">
              <a16:creationId xmlns:a16="http://schemas.microsoft.com/office/drawing/2014/main" id="{08087BA6-DAC4-4F21-83A0-97CDDE6A893C}"/>
            </a:ext>
          </a:extLst>
        </xdr:cNvPr>
        <xdr:cNvSpPr/>
      </xdr:nvSpPr>
      <xdr:spPr>
        <a:xfrm>
          <a:off x="8677275" y="9934575"/>
          <a:ext cx="3476625" cy="1543802"/>
        </a:xfrm>
        <a:prstGeom prst="round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0" rtlCol="0" anchor="ctr"/>
        <a:lstStyle/>
        <a:p>
          <a:pPr algn="l"/>
          <a:r>
            <a:rPr lang="pl-PL" sz="1100" b="1" baseline="0">
              <a:solidFill>
                <a:schemeClr val="accent6">
                  <a:lumMod val="50000"/>
                </a:schemeClr>
              </a:solidFill>
              <a:latin typeface="+mn-lt"/>
              <a:cs typeface="Arial" panose="020B0604020202020204" pitchFamily="34" charset="0"/>
              <a:sym typeface="Wingdings 2" panose="05020102010507070707" pitchFamily="18" charset="2"/>
            </a:rPr>
            <a:t>Porównanie kosztów pozalekowych podania leku </a:t>
          </a:r>
          <a:br>
            <a:rPr lang="pl-PL" sz="1100" b="1" baseline="0">
              <a:solidFill>
                <a:schemeClr val="accent6">
                  <a:lumMod val="50000"/>
                </a:schemeClr>
              </a:solidFill>
              <a:latin typeface="+mn-lt"/>
              <a:cs typeface="Arial" panose="020B0604020202020204" pitchFamily="34" charset="0"/>
              <a:sym typeface="Wingdings 2" panose="05020102010507070707" pitchFamily="18" charset="2"/>
            </a:rPr>
          </a:br>
          <a:r>
            <a:rPr lang="pl-PL" sz="1100" b="1" baseline="0">
              <a:solidFill>
                <a:schemeClr val="accent6">
                  <a:lumMod val="50000"/>
                </a:schemeClr>
              </a:solidFill>
              <a:latin typeface="+mn-lt"/>
              <a:cs typeface="Arial" panose="020B0604020202020204" pitchFamily="34" charset="0"/>
              <a:sym typeface="Wingdings 2" panose="05020102010507070707" pitchFamily="18" charset="2"/>
            </a:rPr>
            <a:t>w ramach:</a:t>
          </a:r>
        </a:p>
        <a:p>
          <a:pPr algn="l"/>
          <a:endParaRPr lang="pl-PL" sz="200" b="1" baseline="0">
            <a:solidFill>
              <a:schemeClr val="accent6">
                <a:lumMod val="50000"/>
              </a:schemeClr>
            </a:solidFill>
            <a:latin typeface="+mn-lt"/>
            <a:cs typeface="Arial" panose="020B0604020202020204" pitchFamily="34" charset="0"/>
            <a:sym typeface="Wingdings 2" panose="05020102010507070707" pitchFamily="18" charset="2"/>
          </a:endParaRPr>
        </a:p>
        <a:p>
          <a:pPr algn="l"/>
          <a:endParaRPr lang="pl-PL" sz="200" baseline="0">
            <a:solidFill>
              <a:schemeClr val="accent6">
                <a:lumMod val="50000"/>
              </a:schemeClr>
            </a:solidFill>
            <a:latin typeface="+mn-lt"/>
            <a:cs typeface="Arial" panose="020B0604020202020204" pitchFamily="34" charset="0"/>
            <a:sym typeface="Wingdings 2" panose="05020102010507070707" pitchFamily="18" charset="2"/>
          </a:endParaRPr>
        </a:p>
        <a:p>
          <a:pPr algn="l"/>
          <a:r>
            <a:rPr kumimoji="0" lang="pl-PL" sz="1050" b="0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  <a:sym typeface="Wingdings" panose="05000000000000000000" pitchFamily="2" charset="2"/>
            </a:rPr>
            <a:t> </a:t>
          </a:r>
          <a:r>
            <a:rPr kumimoji="0" lang="pl-PL" sz="1050" b="0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  <a:sym typeface="Wingdings 2" panose="05020102010507070707" pitchFamily="18" charset="2"/>
            </a:rPr>
            <a:t>hospitalizacji w trybie jednodniowej</a:t>
          </a:r>
        </a:p>
        <a:p>
          <a:pPr algn="l"/>
          <a:endParaRPr kumimoji="0" lang="pl-PL" sz="200" b="0" i="0" u="none" strike="noStrike" kern="0" cap="none" spc="0" normalizeH="0" baseline="0" noProof="0">
            <a:ln>
              <a:noFill/>
            </a:ln>
            <a:solidFill>
              <a:schemeClr val="accent6">
                <a:lumMod val="50000"/>
              </a:schemeClr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  <a:sym typeface="Wingdings 2" panose="05020102010507070707" pitchFamily="18" charset="2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050" b="0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  <a:sym typeface="Wingdings" panose="05000000000000000000" pitchFamily="2" charset="2"/>
            </a:rPr>
            <a:t> przyjęcia w trybie ambulatoryjnym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200" b="0" i="0" u="none" strike="noStrike" kern="0" cap="none" spc="0" normalizeH="0" baseline="0" noProof="0">
            <a:ln>
              <a:noFill/>
            </a:ln>
            <a:solidFill>
              <a:schemeClr val="accent6">
                <a:lumMod val="50000"/>
              </a:schemeClr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  <a:sym typeface="Wingdings" panose="05000000000000000000" pitchFamily="2" charset="2"/>
          </a:endParaRPr>
        </a:p>
      </xdr:txBody>
    </xdr:sp>
    <xdr:clientData/>
  </xdr:twoCellAnchor>
  <xdr:twoCellAnchor editAs="absolute">
    <xdr:from>
      <xdr:col>8</xdr:col>
      <xdr:colOff>251015</xdr:colOff>
      <xdr:row>1</xdr:row>
      <xdr:rowOff>0</xdr:rowOff>
    </xdr:from>
    <xdr:to>
      <xdr:col>10</xdr:col>
      <xdr:colOff>343724</xdr:colOff>
      <xdr:row>3</xdr:row>
      <xdr:rowOff>185362</xdr:rowOff>
    </xdr:to>
    <xdr:sp macro="" textlink="">
      <xdr:nvSpPr>
        <xdr:cNvPr id="6" name="Prostokąt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10C0847-277C-4BDB-A3E7-8FFB66960AC0}"/>
            </a:ext>
          </a:extLst>
        </xdr:cNvPr>
        <xdr:cNvSpPr/>
      </xdr:nvSpPr>
      <xdr:spPr>
        <a:xfrm>
          <a:off x="9744639" y="179294"/>
          <a:ext cx="1858756" cy="561880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KOSZTY - WARIANT 2</a:t>
          </a:r>
        </a:p>
      </xdr:txBody>
    </xdr:sp>
    <xdr:clientData/>
  </xdr:twoCellAnchor>
  <xdr:twoCellAnchor editAs="absolute">
    <xdr:from>
      <xdr:col>10</xdr:col>
      <xdr:colOff>528917</xdr:colOff>
      <xdr:row>1</xdr:row>
      <xdr:rowOff>0</xdr:rowOff>
    </xdr:from>
    <xdr:to>
      <xdr:col>12</xdr:col>
      <xdr:colOff>1004047</xdr:colOff>
      <xdr:row>3</xdr:row>
      <xdr:rowOff>185362</xdr:rowOff>
    </xdr:to>
    <xdr:sp macro="" textlink="">
      <xdr:nvSpPr>
        <xdr:cNvPr id="7" name="Prostokąt 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2B380FB-16BC-4845-9949-F093EB5F8AE3}"/>
            </a:ext>
          </a:extLst>
        </xdr:cNvPr>
        <xdr:cNvSpPr/>
      </xdr:nvSpPr>
      <xdr:spPr>
        <a:xfrm>
          <a:off x="11788588" y="179294"/>
          <a:ext cx="2008094" cy="561880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ANALIZA SCENARIUSZY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1353184</xdr:colOff>
      <xdr:row>3</xdr:row>
      <xdr:rowOff>179012</xdr:rowOff>
    </xdr:to>
    <xdr:sp macro="" textlink="">
      <xdr:nvSpPr>
        <xdr:cNvPr id="2" name="Prostoką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487C77-7B93-4585-89EF-B99F638049BE}"/>
            </a:ext>
          </a:extLst>
        </xdr:cNvPr>
        <xdr:cNvSpPr/>
      </xdr:nvSpPr>
      <xdr:spPr>
        <a:xfrm>
          <a:off x="2162175" y="190500"/>
          <a:ext cx="1804034" cy="566362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400" b="1">
              <a:solidFill>
                <a:schemeClr val="bg1"/>
              </a:solidFill>
            </a:rPr>
            <a:t>WSTĘP</a:t>
          </a:r>
        </a:p>
      </xdr:txBody>
    </xdr:sp>
    <xdr:clientData/>
  </xdr:twoCellAnchor>
  <xdr:twoCellAnchor editAs="absolute">
    <xdr:from>
      <xdr:col>2</xdr:col>
      <xdr:colOff>1330325</xdr:colOff>
      <xdr:row>1</xdr:row>
      <xdr:rowOff>0</xdr:rowOff>
    </xdr:from>
    <xdr:to>
      <xdr:col>4</xdr:col>
      <xdr:colOff>883284</xdr:colOff>
      <xdr:row>3</xdr:row>
      <xdr:rowOff>179012</xdr:rowOff>
    </xdr:to>
    <xdr:sp macro="" textlink="">
      <xdr:nvSpPr>
        <xdr:cNvPr id="3" name="Prostoką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97B45F-C3D8-4BA7-8786-9106B5DBF1EB}"/>
            </a:ext>
          </a:extLst>
        </xdr:cNvPr>
        <xdr:cNvSpPr/>
      </xdr:nvSpPr>
      <xdr:spPr>
        <a:xfrm>
          <a:off x="3943350" y="190500"/>
          <a:ext cx="1804034" cy="566362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LICZBA</a:t>
          </a:r>
          <a:r>
            <a:rPr lang="pl-PL" sz="14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PACJENTÓW</a:t>
          </a:r>
          <a:endParaRPr lang="pl-PL" sz="14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6</xdr:col>
      <xdr:colOff>736600</xdr:colOff>
      <xdr:row>1</xdr:row>
      <xdr:rowOff>12700</xdr:rowOff>
    </xdr:from>
    <xdr:to>
      <xdr:col>7</xdr:col>
      <xdr:colOff>1635759</xdr:colOff>
      <xdr:row>4</xdr:row>
      <xdr:rowOff>1212</xdr:rowOff>
    </xdr:to>
    <xdr:sp macro="" textlink="">
      <xdr:nvSpPr>
        <xdr:cNvPr id="17" name="Prostokąt 16">
          <a:extLst>
            <a:ext uri="{FF2B5EF4-FFF2-40B4-BE49-F238E27FC236}">
              <a16:creationId xmlns:a16="http://schemas.microsoft.com/office/drawing/2014/main" id="{72F92309-F704-4941-8C19-F346F60221CD}"/>
            </a:ext>
          </a:extLst>
        </xdr:cNvPr>
        <xdr:cNvSpPr/>
      </xdr:nvSpPr>
      <xdr:spPr>
        <a:xfrm>
          <a:off x="7880350" y="196850"/>
          <a:ext cx="1896109" cy="560012"/>
        </a:xfrm>
        <a:prstGeom prst="rect">
          <a:avLst/>
        </a:prstGeom>
        <a:solidFill>
          <a:srgbClr val="0E565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KOSZTY - WARIANT 1</a:t>
          </a:r>
          <a:endParaRPr lang="pl-PL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pl-PL" sz="12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średnia</a:t>
          </a:r>
          <a:r>
            <a:rPr lang="pl-PL" sz="1200" b="1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ważona</a:t>
          </a:r>
          <a:endParaRPr lang="pl-PL" sz="16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413458</xdr:colOff>
      <xdr:row>28</xdr:row>
      <xdr:rowOff>138465</xdr:rowOff>
    </xdr:from>
    <xdr:to>
      <xdr:col>4</xdr:col>
      <xdr:colOff>105834</xdr:colOff>
      <xdr:row>41</xdr:row>
      <xdr:rowOff>10054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3BE788A1-7076-EF0E-1C09-35FA629E42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31748</xdr:colOff>
      <xdr:row>30</xdr:row>
      <xdr:rowOff>115887</xdr:rowOff>
    </xdr:from>
    <xdr:to>
      <xdr:col>10</xdr:col>
      <xdr:colOff>888999</xdr:colOff>
      <xdr:row>41</xdr:row>
      <xdr:rowOff>123825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CFD86D32-2596-1FDC-5BA1-3853409CF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825501</xdr:colOff>
      <xdr:row>27</xdr:row>
      <xdr:rowOff>58737</xdr:rowOff>
    </xdr:from>
    <xdr:to>
      <xdr:col>15</xdr:col>
      <xdr:colOff>219075</xdr:colOff>
      <xdr:row>38</xdr:row>
      <xdr:rowOff>112712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695D0FE-AD64-0298-EAF5-E6B3B2131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76200</xdr:colOff>
      <xdr:row>43</xdr:row>
      <xdr:rowOff>74612</xdr:rowOff>
    </xdr:from>
    <xdr:to>
      <xdr:col>11</xdr:col>
      <xdr:colOff>9525</xdr:colOff>
      <xdr:row>58</xdr:row>
      <xdr:rowOff>93662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4A9453B6-2E17-1605-51DD-D40B4B354D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4</xdr:col>
      <xdr:colOff>120298</xdr:colOff>
      <xdr:row>28</xdr:row>
      <xdr:rowOff>141462</xdr:rowOff>
    </xdr:from>
    <xdr:to>
      <xdr:col>6</xdr:col>
      <xdr:colOff>616348</xdr:colOff>
      <xdr:row>41</xdr:row>
      <xdr:rowOff>9951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7A1A53A7-3BB2-4C28-8DED-91512E026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4</xdr:col>
      <xdr:colOff>857250</xdr:colOff>
      <xdr:row>1</xdr:row>
      <xdr:rowOff>6350</xdr:rowOff>
    </xdr:from>
    <xdr:to>
      <xdr:col>6</xdr:col>
      <xdr:colOff>724534</xdr:colOff>
      <xdr:row>3</xdr:row>
      <xdr:rowOff>188537</xdr:rowOff>
    </xdr:to>
    <xdr:sp macro="" textlink="">
      <xdr:nvSpPr>
        <xdr:cNvPr id="7" name="Prostokąt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1015592-FAAF-484D-A999-59E0F49FBF19}"/>
            </a:ext>
          </a:extLst>
        </xdr:cNvPr>
        <xdr:cNvSpPr/>
      </xdr:nvSpPr>
      <xdr:spPr>
        <a:xfrm>
          <a:off x="5969000" y="190500"/>
          <a:ext cx="1899284" cy="56318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MODEL</a:t>
          </a:r>
        </a:p>
      </xdr:txBody>
    </xdr:sp>
    <xdr:clientData/>
  </xdr:twoCellAnchor>
  <xdr:twoCellAnchor editAs="absolute">
    <xdr:from>
      <xdr:col>8</xdr:col>
      <xdr:colOff>80683</xdr:colOff>
      <xdr:row>1</xdr:row>
      <xdr:rowOff>8467</xdr:rowOff>
    </xdr:from>
    <xdr:to>
      <xdr:col>10</xdr:col>
      <xdr:colOff>166481</xdr:colOff>
      <xdr:row>3</xdr:row>
      <xdr:rowOff>185363</xdr:rowOff>
    </xdr:to>
    <xdr:sp macro="" textlink="">
      <xdr:nvSpPr>
        <xdr:cNvPr id="12" name="Prostokąt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22F1823-D13D-4599-8E8C-47050DA41015}"/>
            </a:ext>
          </a:extLst>
        </xdr:cNvPr>
        <xdr:cNvSpPr/>
      </xdr:nvSpPr>
      <xdr:spPr>
        <a:xfrm>
          <a:off x="9762565" y="187761"/>
          <a:ext cx="1851845" cy="553414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KOSZTY - WARIANT 2</a:t>
          </a:r>
        </a:p>
      </xdr:txBody>
    </xdr:sp>
    <xdr:clientData/>
  </xdr:twoCellAnchor>
  <xdr:twoCellAnchor editAs="absolute">
    <xdr:from>
      <xdr:col>10</xdr:col>
      <xdr:colOff>322729</xdr:colOff>
      <xdr:row>1</xdr:row>
      <xdr:rowOff>0</xdr:rowOff>
    </xdr:from>
    <xdr:to>
      <xdr:col>12</xdr:col>
      <xdr:colOff>770965</xdr:colOff>
      <xdr:row>3</xdr:row>
      <xdr:rowOff>176896</xdr:rowOff>
    </xdr:to>
    <xdr:sp macro="" textlink="">
      <xdr:nvSpPr>
        <xdr:cNvPr id="10" name="Prostokąt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F344019-EA3B-45B6-9E36-C2E18BE09B0C}"/>
            </a:ext>
          </a:extLst>
        </xdr:cNvPr>
        <xdr:cNvSpPr/>
      </xdr:nvSpPr>
      <xdr:spPr>
        <a:xfrm>
          <a:off x="11770658" y="179294"/>
          <a:ext cx="1981201" cy="553414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ANALIZA SCENARIUSZY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1353184</xdr:colOff>
      <xdr:row>3</xdr:row>
      <xdr:rowOff>179012</xdr:rowOff>
    </xdr:to>
    <xdr:sp macro="" textlink="">
      <xdr:nvSpPr>
        <xdr:cNvPr id="2" name="Prostoką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831C0-E09F-44B3-BED8-BD54DB2EB27F}"/>
            </a:ext>
          </a:extLst>
        </xdr:cNvPr>
        <xdr:cNvSpPr/>
      </xdr:nvSpPr>
      <xdr:spPr>
        <a:xfrm>
          <a:off x="2266950" y="184150"/>
          <a:ext cx="1823084" cy="560012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400" b="1">
              <a:solidFill>
                <a:schemeClr val="bg1"/>
              </a:solidFill>
            </a:rPr>
            <a:t>WSTĘP</a:t>
          </a:r>
        </a:p>
      </xdr:txBody>
    </xdr:sp>
    <xdr:clientData/>
  </xdr:twoCellAnchor>
  <xdr:twoCellAnchor editAs="absolute">
    <xdr:from>
      <xdr:col>2</xdr:col>
      <xdr:colOff>1330325</xdr:colOff>
      <xdr:row>1</xdr:row>
      <xdr:rowOff>0</xdr:rowOff>
    </xdr:from>
    <xdr:to>
      <xdr:col>4</xdr:col>
      <xdr:colOff>883284</xdr:colOff>
      <xdr:row>3</xdr:row>
      <xdr:rowOff>179012</xdr:rowOff>
    </xdr:to>
    <xdr:sp macro="" textlink="">
      <xdr:nvSpPr>
        <xdr:cNvPr id="3" name="Prostoką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59EE67-754E-4A44-BCF4-D622DD35D429}"/>
            </a:ext>
          </a:extLst>
        </xdr:cNvPr>
        <xdr:cNvSpPr/>
      </xdr:nvSpPr>
      <xdr:spPr>
        <a:xfrm>
          <a:off x="4067175" y="184150"/>
          <a:ext cx="1927859" cy="560012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LICZBA</a:t>
          </a:r>
          <a:r>
            <a:rPr lang="pl-PL" sz="14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PACJENTÓW</a:t>
          </a:r>
          <a:endParaRPr lang="pl-PL" sz="14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279402</xdr:colOff>
      <xdr:row>27</xdr:row>
      <xdr:rowOff>300743</xdr:rowOff>
    </xdr:from>
    <xdr:to>
      <xdr:col>4</xdr:col>
      <xdr:colOff>3735</xdr:colOff>
      <xdr:row>40</xdr:row>
      <xdr:rowOff>2999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15FA9009-CB54-4577-96A4-8652295F6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45859</xdr:colOff>
      <xdr:row>30</xdr:row>
      <xdr:rowOff>158220</xdr:rowOff>
    </xdr:from>
    <xdr:to>
      <xdr:col>10</xdr:col>
      <xdr:colOff>903110</xdr:colOff>
      <xdr:row>41</xdr:row>
      <xdr:rowOff>166158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51815A6F-62D6-4DDE-89C5-39227AAF8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825501</xdr:colOff>
      <xdr:row>27</xdr:row>
      <xdr:rowOff>58737</xdr:rowOff>
    </xdr:from>
    <xdr:to>
      <xdr:col>15</xdr:col>
      <xdr:colOff>219075</xdr:colOff>
      <xdr:row>38</xdr:row>
      <xdr:rowOff>112712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2B7575F3-8823-451A-9480-B910095F8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76200</xdr:colOff>
      <xdr:row>43</xdr:row>
      <xdr:rowOff>74612</xdr:rowOff>
    </xdr:from>
    <xdr:to>
      <xdr:col>11</xdr:col>
      <xdr:colOff>9525</xdr:colOff>
      <xdr:row>58</xdr:row>
      <xdr:rowOff>93662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C0B5CAEE-40F0-404F-AFED-C21C151A3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4</xdr:col>
      <xdr:colOff>49742</xdr:colOff>
      <xdr:row>27</xdr:row>
      <xdr:rowOff>310796</xdr:rowOff>
    </xdr:from>
    <xdr:to>
      <xdr:col>6</xdr:col>
      <xdr:colOff>545792</xdr:colOff>
      <xdr:row>40</xdr:row>
      <xdr:rowOff>9952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6A0EF9FA-B6FD-4FFB-BA70-3B297EE99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4</xdr:col>
      <xdr:colOff>857250</xdr:colOff>
      <xdr:row>1</xdr:row>
      <xdr:rowOff>6350</xdr:rowOff>
    </xdr:from>
    <xdr:to>
      <xdr:col>6</xdr:col>
      <xdr:colOff>724534</xdr:colOff>
      <xdr:row>3</xdr:row>
      <xdr:rowOff>188537</xdr:rowOff>
    </xdr:to>
    <xdr:sp macro="" textlink="">
      <xdr:nvSpPr>
        <xdr:cNvPr id="10" name="Prostokąt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251881C-33E3-4B90-8BEB-24646648E9C4}"/>
            </a:ext>
          </a:extLst>
        </xdr:cNvPr>
        <xdr:cNvSpPr/>
      </xdr:nvSpPr>
      <xdr:spPr>
        <a:xfrm>
          <a:off x="5969000" y="190500"/>
          <a:ext cx="1899284" cy="56318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MODEL</a:t>
          </a:r>
        </a:p>
      </xdr:txBody>
    </xdr:sp>
    <xdr:clientData/>
  </xdr:twoCellAnchor>
  <xdr:twoCellAnchor editAs="absolute">
    <xdr:from>
      <xdr:col>7</xdr:col>
      <xdr:colOff>1634067</xdr:colOff>
      <xdr:row>1</xdr:row>
      <xdr:rowOff>8467</xdr:rowOff>
    </xdr:from>
    <xdr:to>
      <xdr:col>10</xdr:col>
      <xdr:colOff>52493</xdr:colOff>
      <xdr:row>4</xdr:row>
      <xdr:rowOff>1213</xdr:rowOff>
    </xdr:to>
    <xdr:sp macro="" textlink="">
      <xdr:nvSpPr>
        <xdr:cNvPr id="11" name="Prostokąt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13AC645-AC9C-448D-9F12-730BE2A4463C}"/>
            </a:ext>
          </a:extLst>
        </xdr:cNvPr>
        <xdr:cNvSpPr/>
      </xdr:nvSpPr>
      <xdr:spPr>
        <a:xfrm>
          <a:off x="9635067" y="194734"/>
          <a:ext cx="1872826" cy="572712"/>
        </a:xfrm>
        <a:prstGeom prst="rect">
          <a:avLst/>
        </a:prstGeom>
        <a:solidFill>
          <a:srgbClr val="0E565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KOSZTY - WARIANT 2</a:t>
          </a:r>
        </a:p>
        <a:p>
          <a:pPr marL="0" indent="0" algn="ctr"/>
          <a:r>
            <a:rPr lang="pl-PL" sz="1200" b="1">
              <a:solidFill>
                <a:schemeClr val="bg1"/>
              </a:solidFill>
              <a:latin typeface="+mn-lt"/>
              <a:ea typeface="+mn-ea"/>
              <a:cs typeface="+mn-cs"/>
            </a:rPr>
            <a:t>mediana</a:t>
          </a:r>
        </a:p>
      </xdr:txBody>
    </xdr:sp>
    <xdr:clientData/>
  </xdr:twoCellAnchor>
  <xdr:twoCellAnchor editAs="absolute">
    <xdr:from>
      <xdr:col>6</xdr:col>
      <xdr:colOff>745068</xdr:colOff>
      <xdr:row>1</xdr:row>
      <xdr:rowOff>8466</xdr:rowOff>
    </xdr:from>
    <xdr:to>
      <xdr:col>7</xdr:col>
      <xdr:colOff>1626235</xdr:colOff>
      <xdr:row>3</xdr:row>
      <xdr:rowOff>185362</xdr:rowOff>
    </xdr:to>
    <xdr:sp macro="" textlink="">
      <xdr:nvSpPr>
        <xdr:cNvPr id="12" name="Prostokąt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2EA575D-49F6-4E13-A879-8B6D46C21EE7}"/>
            </a:ext>
          </a:extLst>
        </xdr:cNvPr>
        <xdr:cNvSpPr/>
      </xdr:nvSpPr>
      <xdr:spPr>
        <a:xfrm>
          <a:off x="7772401" y="194733"/>
          <a:ext cx="1854834" cy="566362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KOSZTY - WARIANT 1</a:t>
          </a:r>
        </a:p>
      </xdr:txBody>
    </xdr:sp>
    <xdr:clientData/>
  </xdr:twoCellAnchor>
  <xdr:twoCellAnchor editAs="absolute">
    <xdr:from>
      <xdr:col>10</xdr:col>
      <xdr:colOff>130987</xdr:colOff>
      <xdr:row>1</xdr:row>
      <xdr:rowOff>8466</xdr:rowOff>
    </xdr:from>
    <xdr:to>
      <xdr:col>12</xdr:col>
      <xdr:colOff>600638</xdr:colOff>
      <xdr:row>3</xdr:row>
      <xdr:rowOff>185362</xdr:rowOff>
    </xdr:to>
    <xdr:sp macro="" textlink="">
      <xdr:nvSpPr>
        <xdr:cNvPr id="13" name="Prostokąt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D64AD0E-4691-4E04-8EA8-5862E60AD1DA}"/>
            </a:ext>
          </a:extLst>
        </xdr:cNvPr>
        <xdr:cNvSpPr/>
      </xdr:nvSpPr>
      <xdr:spPr>
        <a:xfrm>
          <a:off x="11578916" y="187760"/>
          <a:ext cx="2002616" cy="553414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ANALIZA SCENARIUSZY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2</xdr:col>
      <xdr:colOff>1353184</xdr:colOff>
      <xdr:row>3</xdr:row>
      <xdr:rowOff>179012</xdr:rowOff>
    </xdr:to>
    <xdr:sp macro="" textlink="">
      <xdr:nvSpPr>
        <xdr:cNvPr id="2" name="Prostoką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ACD47D-1948-458C-B7D8-141298D6EE6E}"/>
            </a:ext>
          </a:extLst>
        </xdr:cNvPr>
        <xdr:cNvSpPr/>
      </xdr:nvSpPr>
      <xdr:spPr>
        <a:xfrm>
          <a:off x="2225040" y="182880"/>
          <a:ext cx="1818004" cy="560012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400" b="1">
              <a:solidFill>
                <a:schemeClr val="bg1"/>
              </a:solidFill>
            </a:rPr>
            <a:t>WSTĘP</a:t>
          </a:r>
        </a:p>
      </xdr:txBody>
    </xdr:sp>
    <xdr:clientData/>
  </xdr:twoCellAnchor>
  <xdr:twoCellAnchor editAs="absolute">
    <xdr:from>
      <xdr:col>2</xdr:col>
      <xdr:colOff>1330325</xdr:colOff>
      <xdr:row>1</xdr:row>
      <xdr:rowOff>0</xdr:rowOff>
    </xdr:from>
    <xdr:to>
      <xdr:col>4</xdr:col>
      <xdr:colOff>375284</xdr:colOff>
      <xdr:row>3</xdr:row>
      <xdr:rowOff>179012</xdr:rowOff>
    </xdr:to>
    <xdr:sp macro="" textlink="">
      <xdr:nvSpPr>
        <xdr:cNvPr id="3" name="Prostoką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EA4814-750F-4187-BE04-35A9F765ED46}"/>
            </a:ext>
          </a:extLst>
        </xdr:cNvPr>
        <xdr:cNvSpPr/>
      </xdr:nvSpPr>
      <xdr:spPr>
        <a:xfrm>
          <a:off x="4020185" y="182880"/>
          <a:ext cx="1884679" cy="560012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LICZBA</a:t>
          </a:r>
          <a:r>
            <a:rPr lang="pl-PL" sz="14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PACJENTÓW</a:t>
          </a:r>
          <a:endParaRPr lang="pl-PL" sz="14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4</xdr:col>
      <xdr:colOff>349250</xdr:colOff>
      <xdr:row>1</xdr:row>
      <xdr:rowOff>6350</xdr:rowOff>
    </xdr:from>
    <xdr:to>
      <xdr:col>5</xdr:col>
      <xdr:colOff>1054734</xdr:colOff>
      <xdr:row>4</xdr:row>
      <xdr:rowOff>278</xdr:rowOff>
    </xdr:to>
    <xdr:sp macro="" textlink="">
      <xdr:nvSpPr>
        <xdr:cNvPr id="9" name="Prostokąt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975820-B0F0-4219-A052-716DBC16C8C1}"/>
            </a:ext>
          </a:extLst>
        </xdr:cNvPr>
        <xdr:cNvSpPr/>
      </xdr:nvSpPr>
      <xdr:spPr>
        <a:xfrm>
          <a:off x="5878830" y="189230"/>
          <a:ext cx="1863724" cy="56318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MODEL</a:t>
          </a:r>
        </a:p>
      </xdr:txBody>
    </xdr:sp>
    <xdr:clientData/>
  </xdr:twoCellAnchor>
  <xdr:twoCellAnchor editAs="absolute">
    <xdr:from>
      <xdr:col>7</xdr:col>
      <xdr:colOff>668867</xdr:colOff>
      <xdr:row>1</xdr:row>
      <xdr:rowOff>8467</xdr:rowOff>
    </xdr:from>
    <xdr:to>
      <xdr:col>9</xdr:col>
      <xdr:colOff>636693</xdr:colOff>
      <xdr:row>4</xdr:row>
      <xdr:rowOff>3454</xdr:rowOff>
    </xdr:to>
    <xdr:sp macro="" textlink="">
      <xdr:nvSpPr>
        <xdr:cNvPr id="10" name="Prostokąt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DE8EB9-2A41-4928-9D26-6863D46F0847}"/>
            </a:ext>
          </a:extLst>
        </xdr:cNvPr>
        <xdr:cNvSpPr/>
      </xdr:nvSpPr>
      <xdr:spPr>
        <a:xfrm>
          <a:off x="9627447" y="191347"/>
          <a:ext cx="1870286" cy="564246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KOSZTY - WARIANT 2</a:t>
          </a:r>
        </a:p>
      </xdr:txBody>
    </xdr:sp>
    <xdr:clientData/>
  </xdr:twoCellAnchor>
  <xdr:twoCellAnchor editAs="absolute">
    <xdr:from>
      <xdr:col>5</xdr:col>
      <xdr:colOff>1012513</xdr:colOff>
      <xdr:row>1</xdr:row>
      <xdr:rowOff>8466</xdr:rowOff>
    </xdr:from>
    <xdr:to>
      <xdr:col>7</xdr:col>
      <xdr:colOff>598280</xdr:colOff>
      <xdr:row>3</xdr:row>
      <xdr:rowOff>185362</xdr:rowOff>
    </xdr:to>
    <xdr:sp macro="" textlink="">
      <xdr:nvSpPr>
        <xdr:cNvPr id="11" name="Prostokąt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6B952E7-3196-48C5-A6A7-5F0E97E6DDCE}"/>
            </a:ext>
          </a:extLst>
        </xdr:cNvPr>
        <xdr:cNvSpPr/>
      </xdr:nvSpPr>
      <xdr:spPr>
        <a:xfrm>
          <a:off x="7700184" y="187760"/>
          <a:ext cx="1853837" cy="553414"/>
        </a:xfrm>
        <a:prstGeom prst="rect">
          <a:avLst/>
        </a:pr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KOSZTY - WARIANT 1</a:t>
          </a:r>
        </a:p>
      </xdr:txBody>
    </xdr:sp>
    <xdr:clientData/>
  </xdr:twoCellAnchor>
  <xdr:twoCellAnchor editAs="absolute">
    <xdr:from>
      <xdr:col>9</xdr:col>
      <xdr:colOff>751047</xdr:colOff>
      <xdr:row>1</xdr:row>
      <xdr:rowOff>8466</xdr:rowOff>
    </xdr:from>
    <xdr:to>
      <xdr:col>11</xdr:col>
      <xdr:colOff>589433</xdr:colOff>
      <xdr:row>3</xdr:row>
      <xdr:rowOff>185362</xdr:rowOff>
    </xdr:to>
    <xdr:sp macro="" textlink="">
      <xdr:nvSpPr>
        <xdr:cNvPr id="12" name="Prostokąt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262BE18-1323-43D2-BD80-B8544F84D4FA}"/>
            </a:ext>
          </a:extLst>
        </xdr:cNvPr>
        <xdr:cNvSpPr/>
      </xdr:nvSpPr>
      <xdr:spPr>
        <a:xfrm>
          <a:off x="11607306" y="187760"/>
          <a:ext cx="1956298" cy="553414"/>
        </a:xfrm>
        <a:prstGeom prst="rect">
          <a:avLst/>
        </a:prstGeom>
        <a:solidFill>
          <a:srgbClr val="0E565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>
              <a:solidFill>
                <a:schemeClr val="bg1"/>
              </a:solidFill>
              <a:latin typeface="+mn-lt"/>
              <a:ea typeface="+mn-ea"/>
              <a:cs typeface="+mn-cs"/>
            </a:rPr>
            <a:t>ANALIZA SCENARIUSZY</a:t>
          </a:r>
        </a:p>
      </xdr:txBody>
    </xdr:sp>
    <xdr:clientData/>
  </xdr:twoCellAnchor>
  <xdr:twoCellAnchor editAs="oneCell">
    <xdr:from>
      <xdr:col>2</xdr:col>
      <xdr:colOff>1447799</xdr:colOff>
      <xdr:row>60</xdr:row>
      <xdr:rowOff>152400</xdr:rowOff>
    </xdr:from>
    <xdr:to>
      <xdr:col>7</xdr:col>
      <xdr:colOff>471805</xdr:colOff>
      <xdr:row>78</xdr:row>
      <xdr:rowOff>35560</xdr:rowOff>
    </xdr:to>
    <xdr:graphicFrame macro="">
      <xdr:nvGraphicFramePr>
        <xdr:cNvPr id="13" name="Wykres 12">
          <a:extLst>
            <a:ext uri="{FF2B5EF4-FFF2-40B4-BE49-F238E27FC236}">
              <a16:creationId xmlns:a16="http://schemas.microsoft.com/office/drawing/2014/main" id="{3D7A3679-6442-4096-B186-1191C04A6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9</xdr:col>
      <xdr:colOff>511485</xdr:colOff>
      <xdr:row>60</xdr:row>
      <xdr:rowOff>139948</xdr:rowOff>
    </xdr:from>
    <xdr:to>
      <xdr:col>14</xdr:col>
      <xdr:colOff>222038</xdr:colOff>
      <xdr:row>78</xdr:row>
      <xdr:rowOff>30081</xdr:rowOff>
    </xdr:to>
    <xdr:graphicFrame macro="">
      <xdr:nvGraphicFramePr>
        <xdr:cNvPr id="17" name="Wykres 16">
          <a:extLst>
            <a:ext uri="{FF2B5EF4-FFF2-40B4-BE49-F238E27FC236}">
              <a16:creationId xmlns:a16="http://schemas.microsoft.com/office/drawing/2014/main" id="{00613D03-8EB6-4ABE-95EA-0BDE34516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ata/SynologyDrive/BAZA%20PROJEKT&#211;W/Roche/Badanie%20koszt&#243;w%20SMA_2022/Raport%20ko&#324;cowy/SMA_model_v.1_Raport%20ko&#324;cow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tułowa"/>
      <sheetName val="Nawigator"/>
      <sheetName val="1.Model"/>
      <sheetName val="2.Wydanie_RYS"/>
      <sheetName val="3.Podanie_NUS"/>
      <sheetName val="4.NUS-rodzaj podania"/>
      <sheetName val="5.NUS-podanie_NFZ"/>
      <sheetName val="6.Koszty_osrodki"/>
      <sheetName val="7.Koszty_dane_publ"/>
      <sheetName val="8.Koszty_NFZ"/>
      <sheetName val="9.RYS_analiza_kosztów_szpital"/>
      <sheetName val="10.NUS_Analiza_kosztów_szpital"/>
      <sheetName val="10.1.Personel"/>
      <sheetName val="10.2.Hospitalizacje"/>
      <sheetName val="10.3.Pozostałe_zasoby"/>
      <sheetName val="11.RYSvsNUS_szpital"/>
      <sheetName val="12.RYS-analiza_kosztów_NFZ"/>
      <sheetName val="13.NUS-Analiza_kosztów_NFZ"/>
      <sheetName val="14.RYSvsNUS_NFZ"/>
      <sheetName val="15.Podsumowanie"/>
      <sheetName val="Ankiety"/>
      <sheetName val="Koszty_Świadczeniodawcy"/>
      <sheetName val="Koszty_NFZ_roboczy"/>
      <sheetName val="Uchwały rady NFZ-2021"/>
      <sheetName val="Taryfikacja"/>
      <sheetName val="Dawkowanie"/>
      <sheetName val="Arkusz4"/>
      <sheetName val="NFZ-koszty"/>
      <sheetName val="Koszty personelu"/>
      <sheetName val="Cenniki - Diagnostyka obrazo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A1">
            <v>1</v>
          </cell>
          <cell r="AB1">
            <v>1</v>
          </cell>
          <cell r="AC1">
            <v>1</v>
          </cell>
          <cell r="AD1">
            <v>2</v>
          </cell>
        </row>
      </sheetData>
      <sheetData sheetId="12"/>
      <sheetData sheetId="13"/>
      <sheetData sheetId="14"/>
      <sheetData sheetId="15">
        <row r="30">
          <cell r="F30">
            <v>793</v>
          </cell>
          <cell r="H30">
            <v>85</v>
          </cell>
        </row>
        <row r="37">
          <cell r="F37">
            <v>0.35</v>
          </cell>
        </row>
      </sheetData>
      <sheetData sheetId="16">
        <row r="1">
          <cell r="AC1">
            <v>1</v>
          </cell>
        </row>
        <row r="2">
          <cell r="AC2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onmed.e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onmed.e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conmed.e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conmed.e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conmed.e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econmed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D6F38-1F55-4E1D-8E08-C30E453A2E8D}">
  <dimension ref="A1:U27"/>
  <sheetViews>
    <sheetView showRowColHeaders="0" tabSelected="1" zoomScale="85" zoomScaleNormal="85" workbookViewId="0">
      <selection activeCell="F31" sqref="F31"/>
    </sheetView>
  </sheetViews>
  <sheetFormatPr defaultColWidth="0" defaultRowHeight="14.5" x14ac:dyDescent="0.35"/>
  <cols>
    <col min="1" max="1" width="32.453125" style="5" customWidth="1"/>
    <col min="2" max="21" width="9.1796875" style="1" customWidth="1"/>
    <col min="22" max="16384" width="9.1796875" style="1" hidden="1"/>
  </cols>
  <sheetData>
    <row r="1" spans="1:1" s="3" customFormat="1" x14ac:dyDescent="0.35"/>
    <row r="2" spans="1:1" s="2" customFormat="1" ht="15" customHeight="1" x14ac:dyDescent="0.35">
      <c r="A2" s="181" t="s">
        <v>7</v>
      </c>
    </row>
    <row r="3" spans="1:1" s="2" customFormat="1" ht="15" customHeight="1" x14ac:dyDescent="0.35">
      <c r="A3" s="181"/>
    </row>
    <row r="4" spans="1:1" s="2" customFormat="1" ht="15" customHeight="1" x14ac:dyDescent="0.35">
      <c r="A4" s="181"/>
    </row>
    <row r="5" spans="1:1" ht="15" customHeight="1" x14ac:dyDescent="0.35">
      <c r="A5" s="4" t="s">
        <v>8</v>
      </c>
    </row>
    <row r="15" spans="1:1" ht="17" x14ac:dyDescent="0.4">
      <c r="A15" s="6" t="s">
        <v>1</v>
      </c>
    </row>
    <row r="16" spans="1:1" ht="17" x14ac:dyDescent="0.4">
      <c r="A16" s="6" t="s">
        <v>2</v>
      </c>
    </row>
    <row r="17" spans="1:1" ht="17" x14ac:dyDescent="0.4">
      <c r="A17" s="6" t="s">
        <v>3</v>
      </c>
    </row>
    <row r="18" spans="1:1" ht="17" x14ac:dyDescent="0.4">
      <c r="A18" s="6" t="s">
        <v>4</v>
      </c>
    </row>
    <row r="19" spans="1:1" ht="17" x14ac:dyDescent="0.4">
      <c r="A19" s="6" t="s">
        <v>5</v>
      </c>
    </row>
    <row r="20" spans="1:1" ht="17" x14ac:dyDescent="0.4">
      <c r="A20" s="6" t="s">
        <v>6</v>
      </c>
    </row>
    <row r="27" spans="1:1" ht="17" x14ac:dyDescent="0.4">
      <c r="A27" s="7" t="s">
        <v>0</v>
      </c>
    </row>
  </sheetData>
  <mergeCells count="1">
    <mergeCell ref="A2:A4"/>
  </mergeCells>
  <hyperlinks>
    <hyperlink ref="A27" r:id="rId1" xr:uid="{8BDF75D1-9A6B-4E8E-A340-A437069E9A52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FAC45-1FF6-450F-B17E-6CB0B6E169E1}">
  <dimension ref="A1:N121"/>
  <sheetViews>
    <sheetView showGridLines="0" showRowColHeaders="0" topLeftCell="A12" zoomScale="85" zoomScaleNormal="85" workbookViewId="0"/>
  </sheetViews>
  <sheetFormatPr defaultColWidth="0" defaultRowHeight="14.5" x14ac:dyDescent="0.35"/>
  <cols>
    <col min="1" max="1" width="32.453125" customWidth="1"/>
    <col min="2" max="2" width="6.81640625" customWidth="1"/>
    <col min="3" max="3" width="39.81640625" customWidth="1"/>
    <col min="4" max="4" width="15.54296875" customWidth="1"/>
    <col min="5" max="5" width="15.1796875" customWidth="1"/>
    <col min="6" max="6" width="14.81640625" customWidth="1"/>
    <col min="7" max="7" width="13.453125" customWidth="1"/>
    <col min="8" max="8" width="12.453125" customWidth="1"/>
    <col min="9" max="14" width="9.1796875" customWidth="1"/>
    <col min="15" max="16384" width="9.1796875" hidden="1"/>
  </cols>
  <sheetData>
    <row r="1" spans="1:1" s="3" customFormat="1" x14ac:dyDescent="0.35"/>
    <row r="2" spans="1:1" s="2" customFormat="1" ht="15" customHeight="1" x14ac:dyDescent="0.35">
      <c r="A2" s="181" t="s">
        <v>7</v>
      </c>
    </row>
    <row r="3" spans="1:1" s="2" customFormat="1" ht="15" customHeight="1" x14ac:dyDescent="0.35">
      <c r="A3" s="181"/>
    </row>
    <row r="4" spans="1:1" s="2" customFormat="1" ht="15" customHeight="1" x14ac:dyDescent="0.35">
      <c r="A4" s="181"/>
    </row>
    <row r="5" spans="1:1" s="1" customFormat="1" ht="15" customHeight="1" x14ac:dyDescent="0.35">
      <c r="A5" s="4" t="s">
        <v>9</v>
      </c>
    </row>
    <row r="6" spans="1:1" s="1" customFormat="1" x14ac:dyDescent="0.35">
      <c r="A6" s="5"/>
    </row>
    <row r="7" spans="1:1" s="1" customFormat="1" x14ac:dyDescent="0.35">
      <c r="A7" s="5"/>
    </row>
    <row r="8" spans="1:1" s="1" customFormat="1" x14ac:dyDescent="0.35">
      <c r="A8" s="5"/>
    </row>
    <row r="9" spans="1:1" s="1" customFormat="1" x14ac:dyDescent="0.35">
      <c r="A9" s="5"/>
    </row>
    <row r="10" spans="1:1" s="1" customFormat="1" x14ac:dyDescent="0.35">
      <c r="A10" s="5"/>
    </row>
    <row r="11" spans="1:1" s="1" customFormat="1" x14ac:dyDescent="0.35">
      <c r="A11" s="5"/>
    </row>
    <row r="12" spans="1:1" s="1" customFormat="1" x14ac:dyDescent="0.35">
      <c r="A12" s="5"/>
    </row>
    <row r="13" spans="1:1" s="1" customFormat="1" x14ac:dyDescent="0.35">
      <c r="A13" s="5"/>
    </row>
    <row r="14" spans="1:1" s="1" customFormat="1" x14ac:dyDescent="0.35">
      <c r="A14" s="5"/>
    </row>
    <row r="15" spans="1:1" s="1" customFormat="1" ht="17" x14ac:dyDescent="0.4">
      <c r="A15" s="6"/>
    </row>
    <row r="16" spans="1:1" s="1" customFormat="1" ht="17" x14ac:dyDescent="0.4">
      <c r="A16" s="6"/>
    </row>
    <row r="17" spans="1:8" s="1" customFormat="1" ht="17" x14ac:dyDescent="0.4">
      <c r="A17" s="6"/>
    </row>
    <row r="18" spans="1:8" s="1" customFormat="1" ht="17" x14ac:dyDescent="0.4">
      <c r="A18" s="6"/>
    </row>
    <row r="19" spans="1:8" s="1" customFormat="1" ht="17" x14ac:dyDescent="0.4">
      <c r="A19" s="6"/>
    </row>
    <row r="20" spans="1:8" s="1" customFormat="1" ht="17" x14ac:dyDescent="0.4">
      <c r="A20" s="6"/>
    </row>
    <row r="21" spans="1:8" s="1" customFormat="1" x14ac:dyDescent="0.35">
      <c r="A21" s="5"/>
    </row>
    <row r="22" spans="1:8" s="1" customFormat="1" x14ac:dyDescent="0.35">
      <c r="A22" s="5"/>
    </row>
    <row r="23" spans="1:8" s="1" customFormat="1" ht="26.25" customHeight="1" x14ac:dyDescent="0.35">
      <c r="A23" s="5"/>
      <c r="C23" s="182" t="s">
        <v>27</v>
      </c>
      <c r="D23" s="182" t="s">
        <v>28</v>
      </c>
      <c r="E23" s="182"/>
      <c r="F23" s="182"/>
      <c r="G23" s="182"/>
      <c r="H23" s="183"/>
    </row>
    <row r="24" spans="1:8" s="1" customFormat="1" ht="15.5" x14ac:dyDescent="0.35">
      <c r="A24" s="5"/>
      <c r="C24" s="182"/>
      <c r="D24" s="78" t="s">
        <v>10</v>
      </c>
      <c r="E24" s="78" t="s">
        <v>11</v>
      </c>
      <c r="F24" s="78" t="s">
        <v>12</v>
      </c>
      <c r="G24" s="78" t="s">
        <v>13</v>
      </c>
      <c r="H24" s="79" t="s">
        <v>23</v>
      </c>
    </row>
    <row r="25" spans="1:8" s="1" customFormat="1" ht="31.5" customHeight="1" x14ac:dyDescent="0.35">
      <c r="A25" s="5"/>
      <c r="C25" s="8" t="s">
        <v>24</v>
      </c>
      <c r="D25" s="9">
        <f t="shared" ref="D25:H27" si="0">D56</f>
        <v>14</v>
      </c>
      <c r="E25" s="9">
        <f t="shared" si="0"/>
        <v>24</v>
      </c>
      <c r="F25" s="9">
        <f t="shared" si="0"/>
        <v>24</v>
      </c>
      <c r="G25" s="9">
        <f t="shared" si="0"/>
        <v>0</v>
      </c>
      <c r="H25" s="10">
        <f t="shared" si="0"/>
        <v>62</v>
      </c>
    </row>
    <row r="26" spans="1:8" s="1" customFormat="1" ht="31.5" customHeight="1" x14ac:dyDescent="0.35">
      <c r="A26" s="5"/>
      <c r="C26" s="8" t="s">
        <v>25</v>
      </c>
      <c r="D26" s="9">
        <f t="shared" si="0"/>
        <v>42</v>
      </c>
      <c r="E26" s="9">
        <f t="shared" si="0"/>
        <v>30</v>
      </c>
      <c r="F26" s="9">
        <f t="shared" si="0"/>
        <v>27</v>
      </c>
      <c r="G26" s="9">
        <f t="shared" si="0"/>
        <v>0</v>
      </c>
      <c r="H26" s="10">
        <f t="shared" si="0"/>
        <v>99</v>
      </c>
    </row>
    <row r="27" spans="1:8" s="1" customFormat="1" ht="31.5" customHeight="1" x14ac:dyDescent="0.4">
      <c r="A27" s="7" t="s">
        <v>0</v>
      </c>
      <c r="C27" s="8" t="s">
        <v>78</v>
      </c>
      <c r="D27" s="9">
        <f t="shared" si="0"/>
        <v>10</v>
      </c>
      <c r="E27" s="9">
        <f t="shared" si="0"/>
        <v>24</v>
      </c>
      <c r="F27" s="9">
        <f t="shared" si="0"/>
        <v>24</v>
      </c>
      <c r="G27" s="9">
        <f t="shared" si="0"/>
        <v>0</v>
      </c>
      <c r="H27" s="10">
        <f t="shared" si="0"/>
        <v>58</v>
      </c>
    </row>
    <row r="28" spans="1:8" s="1" customFormat="1" ht="1" hidden="1" customHeight="1" thickBot="1" x14ac:dyDescent="0.4">
      <c r="A28" s="5"/>
      <c r="C28" s="11" t="s">
        <v>26</v>
      </c>
      <c r="D28" s="9">
        <v>0</v>
      </c>
      <c r="E28" s="9">
        <v>0</v>
      </c>
      <c r="F28" s="9">
        <v>0</v>
      </c>
      <c r="G28" s="9">
        <f>G58</f>
        <v>0</v>
      </c>
      <c r="H28" s="10">
        <v>0</v>
      </c>
    </row>
    <row r="29" spans="1:8" s="1" customFormat="1" ht="16" thickBot="1" x14ac:dyDescent="0.4">
      <c r="A29" s="5"/>
      <c r="C29" s="14" t="s">
        <v>23</v>
      </c>
      <c r="D29" s="12">
        <f>SUM(D25:D28)</f>
        <v>66</v>
      </c>
      <c r="E29" s="12">
        <f t="shared" ref="E29:G29" si="1">SUM(E25:E28)</f>
        <v>78</v>
      </c>
      <c r="F29" s="12">
        <f t="shared" si="1"/>
        <v>75</v>
      </c>
      <c r="G29" s="12">
        <f t="shared" si="1"/>
        <v>0</v>
      </c>
      <c r="H29" s="13">
        <f>SUM(H25:H28)</f>
        <v>219</v>
      </c>
    </row>
    <row r="30" spans="1:8" s="1" customFormat="1" x14ac:dyDescent="0.35">
      <c r="A30" s="5"/>
    </row>
    <row r="31" spans="1:8" s="1" customFormat="1" x14ac:dyDescent="0.35">
      <c r="A31" s="5"/>
    </row>
    <row r="32" spans="1:8" s="1" customFormat="1" x14ac:dyDescent="0.35">
      <c r="A32" s="5"/>
    </row>
    <row r="33" spans="1:1" s="1" customFormat="1" x14ac:dyDescent="0.35">
      <c r="A33" s="5"/>
    </row>
    <row r="34" spans="1:1" s="69" customFormat="1" x14ac:dyDescent="0.35">
      <c r="A34" s="72"/>
    </row>
    <row r="35" spans="1:1" s="69" customFormat="1" x14ac:dyDescent="0.35">
      <c r="A35" s="72"/>
    </row>
    <row r="36" spans="1:1" s="69" customFormat="1" x14ac:dyDescent="0.35">
      <c r="A36" s="72"/>
    </row>
    <row r="37" spans="1:1" s="69" customFormat="1" x14ac:dyDescent="0.35">
      <c r="A37" s="72"/>
    </row>
    <row r="38" spans="1:1" s="69" customFormat="1" x14ac:dyDescent="0.35">
      <c r="A38" s="72"/>
    </row>
    <row r="39" spans="1:1" s="69" customFormat="1" x14ac:dyDescent="0.35">
      <c r="A39" s="72"/>
    </row>
    <row r="40" spans="1:1" s="69" customFormat="1" x14ac:dyDescent="0.35">
      <c r="A40" s="72"/>
    </row>
    <row r="41" spans="1:1" s="69" customFormat="1" x14ac:dyDescent="0.35">
      <c r="A41" s="72"/>
    </row>
    <row r="42" spans="1:1" s="69" customFormat="1" x14ac:dyDescent="0.35">
      <c r="A42" s="72"/>
    </row>
    <row r="43" spans="1:1" s="69" customFormat="1" x14ac:dyDescent="0.35">
      <c r="A43" s="72"/>
    </row>
    <row r="44" spans="1:1" s="73" customFormat="1" x14ac:dyDescent="0.35"/>
    <row r="45" spans="1:1" s="73" customFormat="1" x14ac:dyDescent="0.35"/>
    <row r="46" spans="1:1" s="73" customFormat="1" x14ac:dyDescent="0.35"/>
    <row r="47" spans="1:1" s="73" customFormat="1" x14ac:dyDescent="0.35"/>
    <row r="48" spans="1:1" s="73" customFormat="1" x14ac:dyDescent="0.35"/>
    <row r="49" spans="1:8" s="73" customFormat="1" x14ac:dyDescent="0.35"/>
    <row r="50" spans="1:8" s="73" customFormat="1" x14ac:dyDescent="0.35"/>
    <row r="51" spans="1:8" s="73" customFormat="1" x14ac:dyDescent="0.35"/>
    <row r="52" spans="1:8" s="73" customFormat="1" x14ac:dyDescent="0.35"/>
    <row r="53" spans="1:8" s="73" customFormat="1" x14ac:dyDescent="0.35"/>
    <row r="54" spans="1:8" s="73" customFormat="1" x14ac:dyDescent="0.35">
      <c r="A54" s="74"/>
      <c r="B54" s="74"/>
      <c r="C54" s="74"/>
      <c r="D54" s="74"/>
      <c r="E54" s="74"/>
      <c r="F54" s="74"/>
      <c r="G54" s="74"/>
      <c r="H54" s="74"/>
    </row>
    <row r="55" spans="1:8" s="173" customFormat="1" x14ac:dyDescent="0.35">
      <c r="A55" s="171" t="s">
        <v>9</v>
      </c>
      <c r="B55" s="171" t="s">
        <v>19</v>
      </c>
      <c r="C55" s="171" t="s">
        <v>15</v>
      </c>
      <c r="D55" s="172" t="s">
        <v>10</v>
      </c>
      <c r="E55" s="172" t="s">
        <v>11</v>
      </c>
      <c r="F55" s="172" t="s">
        <v>12</v>
      </c>
      <c r="G55" s="172" t="s">
        <v>13</v>
      </c>
      <c r="H55" s="172" t="s">
        <v>14</v>
      </c>
    </row>
    <row r="56" spans="1:8" s="173" customFormat="1" ht="43.5" x14ac:dyDescent="0.35">
      <c r="A56" s="174" t="s">
        <v>24</v>
      </c>
      <c r="B56" s="171" t="s">
        <v>20</v>
      </c>
      <c r="C56" s="171" t="s">
        <v>18</v>
      </c>
      <c r="D56" s="171">
        <v>14</v>
      </c>
      <c r="E56" s="171">
        <v>24</v>
      </c>
      <c r="F56" s="171">
        <v>24</v>
      </c>
      <c r="G56" s="171">
        <v>0</v>
      </c>
      <c r="H56" s="171">
        <f>SUM(D56:G56)</f>
        <v>62</v>
      </c>
    </row>
    <row r="57" spans="1:8" s="173" customFormat="1" ht="29" x14ac:dyDescent="0.35">
      <c r="A57" s="174" t="s">
        <v>25</v>
      </c>
      <c r="B57" s="171" t="s">
        <v>21</v>
      </c>
      <c r="C57" s="171" t="s">
        <v>16</v>
      </c>
      <c r="D57" s="174">
        <v>42</v>
      </c>
      <c r="E57" s="174">
        <v>30</v>
      </c>
      <c r="F57" s="174">
        <v>27</v>
      </c>
      <c r="G57" s="174">
        <v>0</v>
      </c>
      <c r="H57" s="171">
        <f t="shared" ref="H57:H59" si="2">SUM(D57:G57)</f>
        <v>99</v>
      </c>
    </row>
    <row r="58" spans="1:8" s="173" customFormat="1" x14ac:dyDescent="0.35">
      <c r="A58" s="171" t="s">
        <v>75</v>
      </c>
      <c r="B58" s="171" t="s">
        <v>76</v>
      </c>
      <c r="C58" s="171" t="s">
        <v>77</v>
      </c>
      <c r="D58" s="171">
        <v>10</v>
      </c>
      <c r="E58" s="171">
        <v>24</v>
      </c>
      <c r="F58" s="171">
        <v>24</v>
      </c>
      <c r="G58" s="171">
        <v>0</v>
      </c>
      <c r="H58" s="171">
        <v>58</v>
      </c>
    </row>
    <row r="59" spans="1:8" s="173" customFormat="1" x14ac:dyDescent="0.35">
      <c r="A59" s="171" t="s">
        <v>26</v>
      </c>
      <c r="B59" s="171" t="s">
        <v>22</v>
      </c>
      <c r="C59" s="171" t="s">
        <v>17</v>
      </c>
      <c r="D59" s="171"/>
      <c r="E59" s="171"/>
      <c r="F59" s="171"/>
      <c r="G59" s="171"/>
      <c r="H59" s="171">
        <f t="shared" si="2"/>
        <v>0</v>
      </c>
    </row>
    <row r="60" spans="1:8" s="173" customFormat="1" x14ac:dyDescent="0.35">
      <c r="A60" s="171"/>
      <c r="B60" s="171"/>
      <c r="C60" s="171"/>
      <c r="D60" s="171"/>
      <c r="E60" s="171"/>
      <c r="F60" s="171"/>
      <c r="G60" s="171"/>
      <c r="H60" s="171"/>
    </row>
    <row r="61" spans="1:8" s="173" customFormat="1" x14ac:dyDescent="0.35">
      <c r="A61" s="171"/>
      <c r="B61" s="171"/>
      <c r="C61" s="171"/>
      <c r="D61" s="171"/>
      <c r="E61" s="171"/>
      <c r="F61" s="171"/>
      <c r="G61" s="171"/>
      <c r="H61" s="171"/>
    </row>
    <row r="62" spans="1:8" s="173" customFormat="1" x14ac:dyDescent="0.35">
      <c r="A62" s="171"/>
      <c r="B62" s="171"/>
      <c r="C62" s="171"/>
      <c r="D62" s="171"/>
      <c r="E62" s="171"/>
      <c r="F62" s="171"/>
      <c r="G62" s="171"/>
      <c r="H62" s="171"/>
    </row>
    <row r="63" spans="1:8" s="73" customFormat="1" x14ac:dyDescent="0.35"/>
    <row r="64" spans="1:8" s="73" customFormat="1" x14ac:dyDescent="0.35"/>
    <row r="65" s="73" customFormat="1" x14ac:dyDescent="0.35"/>
    <row r="66" s="73" customFormat="1" x14ac:dyDescent="0.35"/>
    <row r="67" s="73" customFormat="1" x14ac:dyDescent="0.35"/>
    <row r="68" s="73" customFormat="1" x14ac:dyDescent="0.35"/>
    <row r="69" s="73" customFormat="1" x14ac:dyDescent="0.35"/>
    <row r="70" s="73" customFormat="1" x14ac:dyDescent="0.35"/>
    <row r="71" s="73" customFormat="1" x14ac:dyDescent="0.35"/>
    <row r="72" s="73" customFormat="1" x14ac:dyDescent="0.35"/>
    <row r="73" s="73" customFormat="1" x14ac:dyDescent="0.35"/>
    <row r="74" s="73" customFormat="1" x14ac:dyDescent="0.35"/>
    <row r="75" s="73" customFormat="1" x14ac:dyDescent="0.35"/>
    <row r="76" s="73" customFormat="1" x14ac:dyDescent="0.35"/>
    <row r="77" s="73" customFormat="1" x14ac:dyDescent="0.35"/>
    <row r="78" s="73" customFormat="1" x14ac:dyDescent="0.35"/>
    <row r="79" s="73" customFormat="1" x14ac:dyDescent="0.35"/>
    <row r="80" s="73" customFormat="1" x14ac:dyDescent="0.35"/>
    <row r="81" s="73" customFormat="1" x14ac:dyDescent="0.35"/>
    <row r="82" s="73" customFormat="1" x14ac:dyDescent="0.35"/>
    <row r="83" s="73" customFormat="1" x14ac:dyDescent="0.35"/>
    <row r="84" s="73" customFormat="1" x14ac:dyDescent="0.35"/>
    <row r="85" s="73" customFormat="1" x14ac:dyDescent="0.35"/>
    <row r="86" s="73" customFormat="1" x14ac:dyDescent="0.35"/>
    <row r="87" s="73" customFormat="1" x14ac:dyDescent="0.35"/>
    <row r="88" s="73" customFormat="1" x14ac:dyDescent="0.35"/>
    <row r="89" s="73" customFormat="1" x14ac:dyDescent="0.35"/>
    <row r="90" s="73" customFormat="1" x14ac:dyDescent="0.35"/>
    <row r="91" s="73" customFormat="1" x14ac:dyDescent="0.35"/>
    <row r="92" s="73" customFormat="1" x14ac:dyDescent="0.35"/>
    <row r="93" s="73" customFormat="1" x14ac:dyDescent="0.35"/>
    <row r="94" s="73" customFormat="1" x14ac:dyDescent="0.35"/>
    <row r="95" s="73" customFormat="1" x14ac:dyDescent="0.35"/>
    <row r="96" s="73" customFormat="1" x14ac:dyDescent="0.35"/>
    <row r="97" s="73" customFormat="1" x14ac:dyDescent="0.35"/>
    <row r="98" s="73" customFormat="1" x14ac:dyDescent="0.35"/>
    <row r="99" s="73" customFormat="1" x14ac:dyDescent="0.35"/>
    <row r="100" s="73" customFormat="1" x14ac:dyDescent="0.35"/>
    <row r="101" s="73" customFormat="1" x14ac:dyDescent="0.35"/>
    <row r="102" s="73" customFormat="1" x14ac:dyDescent="0.35"/>
    <row r="103" s="73" customFormat="1" x14ac:dyDescent="0.35"/>
    <row r="104" s="73" customFormat="1" x14ac:dyDescent="0.35"/>
    <row r="105" s="73" customFormat="1" x14ac:dyDescent="0.35"/>
    <row r="106" s="73" customFormat="1" x14ac:dyDescent="0.35"/>
    <row r="107" s="73" customFormat="1" x14ac:dyDescent="0.35"/>
    <row r="108" s="73" customFormat="1" x14ac:dyDescent="0.35"/>
    <row r="109" s="73" customFormat="1" x14ac:dyDescent="0.35"/>
    <row r="110" s="73" customFormat="1" x14ac:dyDescent="0.35"/>
    <row r="111" s="73" customFormat="1" x14ac:dyDescent="0.35"/>
    <row r="112" s="73" customFormat="1" x14ac:dyDescent="0.35"/>
    <row r="113" s="73" customFormat="1" x14ac:dyDescent="0.35"/>
    <row r="114" s="73" customFormat="1" x14ac:dyDescent="0.35"/>
    <row r="115" s="73" customFormat="1" x14ac:dyDescent="0.35"/>
    <row r="116" s="73" customFormat="1" x14ac:dyDescent="0.35"/>
    <row r="117" s="73" customFormat="1" x14ac:dyDescent="0.35"/>
    <row r="118" s="73" customFormat="1" x14ac:dyDescent="0.35"/>
    <row r="119" s="73" customFormat="1" x14ac:dyDescent="0.35"/>
    <row r="120" s="73" customFormat="1" x14ac:dyDescent="0.35"/>
    <row r="121" s="73" customFormat="1" x14ac:dyDescent="0.35"/>
  </sheetData>
  <mergeCells count="3">
    <mergeCell ref="D23:H23"/>
    <mergeCell ref="C23:C24"/>
    <mergeCell ref="A2:A4"/>
  </mergeCells>
  <hyperlinks>
    <hyperlink ref="A27" r:id="rId1" xr:uid="{4A7C619C-65F4-400D-8A12-7CEAC9BB8CB1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8D43A-05C3-4135-ADD7-9DD61FECF6F7}">
  <dimension ref="A1:AH61"/>
  <sheetViews>
    <sheetView showGridLines="0" showRowColHeaders="0" topLeftCell="A17" zoomScale="85" zoomScaleNormal="85" workbookViewId="0"/>
  </sheetViews>
  <sheetFormatPr defaultColWidth="0" defaultRowHeight="14.5" x14ac:dyDescent="0.35"/>
  <cols>
    <col min="1" max="1" width="32.453125" customWidth="1"/>
    <col min="2" max="2" width="6.81640625" customWidth="1"/>
    <col min="3" max="3" width="23.54296875" customWidth="1"/>
    <col min="4" max="4" width="10.453125" customWidth="1"/>
    <col min="5" max="5" width="15.81640625" customWidth="1"/>
    <col min="6" max="6" width="13.1796875" customWidth="1"/>
    <col min="7" max="7" width="11.54296875" customWidth="1"/>
    <col min="8" max="8" width="24.54296875" customWidth="1"/>
    <col min="9" max="9" width="11" customWidth="1"/>
    <col min="10" max="10" width="14.81640625" customWidth="1"/>
    <col min="11" max="11" width="13.1796875" customWidth="1"/>
    <col min="12" max="12" width="9.1796875" customWidth="1"/>
    <col min="13" max="13" width="23.453125" customWidth="1"/>
    <col min="14" max="14" width="11" customWidth="1"/>
    <col min="15" max="15" width="14.81640625" customWidth="1"/>
    <col min="16" max="16" width="13.1796875" customWidth="1"/>
    <col min="17" max="17" width="9.1796875" customWidth="1"/>
    <col min="18" max="34" width="0" hidden="1" customWidth="1"/>
    <col min="35" max="16384" width="9.1796875" hidden="1"/>
  </cols>
  <sheetData>
    <row r="1" spans="1:34" s="3" customFormat="1" x14ac:dyDescent="0.35"/>
    <row r="2" spans="1:34" s="2" customFormat="1" ht="15" customHeight="1" x14ac:dyDescent="0.35">
      <c r="A2" s="181" t="s">
        <v>7</v>
      </c>
    </row>
    <row r="3" spans="1:34" s="2" customFormat="1" ht="15" customHeight="1" x14ac:dyDescent="0.35">
      <c r="A3" s="181"/>
    </row>
    <row r="4" spans="1:34" s="2" customFormat="1" ht="15" customHeight="1" x14ac:dyDescent="0.35">
      <c r="A4" s="181"/>
    </row>
    <row r="5" spans="1:34" s="1" customFormat="1" ht="15" customHeight="1" x14ac:dyDescent="0.35">
      <c r="A5" s="4" t="s">
        <v>67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1" customFormat="1" ht="25" customHeight="1" x14ac:dyDescent="0.35">
      <c r="A6" s="5"/>
      <c r="C6" s="46"/>
      <c r="D6" s="46"/>
      <c r="E6" s="46"/>
      <c r="F6" s="46"/>
      <c r="G6" s="29"/>
      <c r="H6" s="46"/>
      <c r="I6" s="46"/>
      <c r="J6" s="46"/>
      <c r="K6" s="46"/>
      <c r="M6" s="46"/>
      <c r="N6" s="46"/>
      <c r="O6" s="46"/>
      <c r="P6" s="4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1" customFormat="1" ht="19.5" customHeight="1" x14ac:dyDescent="0.35">
      <c r="A7" s="5"/>
      <c r="G7" s="29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1" customFormat="1" x14ac:dyDescent="0.35">
      <c r="A8" s="5"/>
      <c r="C8" s="47"/>
      <c r="D8" s="47"/>
      <c r="E8" s="47"/>
      <c r="F8" s="47"/>
      <c r="G8" s="29"/>
      <c r="H8" s="47"/>
      <c r="I8" s="47"/>
      <c r="J8" s="47"/>
      <c r="K8" s="47"/>
      <c r="M8" s="47"/>
      <c r="N8" s="47"/>
      <c r="O8" s="47"/>
      <c r="P8" s="47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1" customFormat="1" x14ac:dyDescent="0.35">
      <c r="A9" s="5"/>
      <c r="C9" s="47"/>
      <c r="D9" s="48"/>
      <c r="E9" s="48"/>
      <c r="F9" s="47"/>
      <c r="G9" s="29"/>
      <c r="H9" s="47"/>
      <c r="I9" s="47"/>
      <c r="J9" s="47"/>
      <c r="K9" s="47"/>
      <c r="M9" s="47"/>
      <c r="N9" s="47"/>
      <c r="O9" s="47"/>
      <c r="P9" s="4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1" customFormat="1" x14ac:dyDescent="0.35">
      <c r="A10" s="5"/>
      <c r="C10" s="49"/>
      <c r="D10" s="50"/>
      <c r="E10" s="50"/>
      <c r="F10" s="51"/>
      <c r="G10" s="29"/>
      <c r="H10" s="49"/>
      <c r="I10" s="51"/>
      <c r="J10" s="51"/>
      <c r="K10" s="50"/>
      <c r="M10" s="49"/>
      <c r="N10" s="51"/>
      <c r="O10" s="51"/>
      <c r="P10" s="5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1" customFormat="1" ht="14.15" customHeight="1" x14ac:dyDescent="0.35">
      <c r="A11" s="5"/>
      <c r="C11" s="52"/>
      <c r="D11" s="50"/>
      <c r="E11" s="50"/>
      <c r="F11" s="51"/>
      <c r="G11" s="29"/>
      <c r="H11" s="52"/>
      <c r="I11" s="51"/>
      <c r="J11" s="51"/>
      <c r="K11" s="50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1" customFormat="1" x14ac:dyDescent="0.35">
      <c r="A12" s="5"/>
      <c r="C12" s="49"/>
      <c r="D12" s="50"/>
      <c r="E12" s="50"/>
      <c r="F12" s="5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1" customFormat="1" x14ac:dyDescent="0.35">
      <c r="A13" s="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1" customFormat="1" ht="22" customHeight="1" x14ac:dyDescent="0.4">
      <c r="A14" s="6"/>
      <c r="C14" s="47"/>
      <c r="D14" s="47"/>
      <c r="E14" s="47"/>
      <c r="F14" s="47"/>
      <c r="H14" s="47"/>
      <c r="I14" s="47"/>
      <c r="J14" s="47"/>
      <c r="K14" s="47"/>
      <c r="M14" s="47"/>
      <c r="N14" s="47"/>
      <c r="O14" s="47"/>
      <c r="P14" s="47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1" customFormat="1" ht="17" x14ac:dyDescent="0.4">
      <c r="A15" s="6"/>
      <c r="C15" s="53"/>
      <c r="D15" s="53"/>
      <c r="E15" s="48"/>
      <c r="F15" s="48"/>
      <c r="H15" s="53"/>
      <c r="I15" s="53"/>
      <c r="J15" s="48"/>
      <c r="K15" s="48"/>
      <c r="M15" s="53"/>
      <c r="N15" s="53"/>
      <c r="O15" s="48"/>
      <c r="P15" s="48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1" customFormat="1" ht="24.65" customHeight="1" x14ac:dyDescent="0.4">
      <c r="A16" s="6"/>
      <c r="C16" s="54"/>
      <c r="D16" s="54"/>
      <c r="E16" s="55"/>
      <c r="F16" s="56"/>
      <c r="H16" s="54"/>
      <c r="I16" s="54"/>
      <c r="J16" s="55"/>
      <c r="K16" s="56"/>
      <c r="M16" s="54"/>
      <c r="N16" s="54"/>
      <c r="O16" s="55"/>
      <c r="P16" s="5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1" customFormat="1" ht="28.5" customHeight="1" x14ac:dyDescent="0.4">
      <c r="A17" s="6"/>
      <c r="H17" s="54"/>
      <c r="I17" s="54"/>
      <c r="J17" s="55"/>
      <c r="K17" s="56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1" customFormat="1" ht="22" customHeight="1" x14ac:dyDescent="0.4">
      <c r="A18" s="6"/>
      <c r="C18" s="47"/>
      <c r="D18" s="47"/>
      <c r="E18" s="47"/>
      <c r="F18" s="47"/>
      <c r="M18" s="47"/>
      <c r="N18" s="47"/>
      <c r="O18" s="47"/>
      <c r="P18" s="47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1" customFormat="1" ht="17" x14ac:dyDescent="0.4">
      <c r="A19" s="6"/>
      <c r="C19" s="48"/>
      <c r="D19" s="48"/>
      <c r="E19" s="57"/>
      <c r="F19" s="48"/>
      <c r="H19" s="47"/>
      <c r="I19" s="47"/>
      <c r="J19" s="47"/>
      <c r="K19" s="47"/>
      <c r="M19" s="47"/>
      <c r="N19" s="47"/>
      <c r="O19" s="47"/>
      <c r="P19" s="47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1" customFormat="1" x14ac:dyDescent="0.35">
      <c r="A20" s="5"/>
      <c r="C20" s="58"/>
      <c r="D20" s="59"/>
      <c r="E20" s="59"/>
      <c r="F20" s="59"/>
      <c r="H20" s="47"/>
      <c r="I20" s="47"/>
      <c r="J20" s="47"/>
      <c r="K20" s="47"/>
      <c r="M20" s="48"/>
      <c r="N20" s="48"/>
      <c r="O20" s="57"/>
      <c r="P20" s="48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s="1" customFormat="1" ht="17.149999999999999" customHeight="1" x14ac:dyDescent="0.35">
      <c r="A21" s="5"/>
      <c r="C21" s="58"/>
      <c r="D21" s="59"/>
      <c r="E21" s="59"/>
      <c r="F21" s="59"/>
      <c r="H21" s="48"/>
      <c r="I21" s="48"/>
      <c r="J21" s="57"/>
      <c r="K21" s="48"/>
      <c r="M21" s="60"/>
      <c r="N21" s="59"/>
      <c r="O21" s="59"/>
      <c r="P21" s="59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1" customFormat="1" x14ac:dyDescent="0.35">
      <c r="A22" s="5"/>
      <c r="C22" s="58"/>
      <c r="D22" s="59"/>
      <c r="E22" s="59"/>
      <c r="F22" s="59"/>
      <c r="H22" s="60"/>
      <c r="I22" s="59"/>
      <c r="J22" s="59"/>
      <c r="K22" s="59"/>
      <c r="M22" s="47"/>
      <c r="N22" s="47"/>
      <c r="O22" s="47"/>
      <c r="P22" s="47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1" customFormat="1" x14ac:dyDescent="0.35">
      <c r="A23" s="5"/>
      <c r="H23" s="60"/>
      <c r="I23" s="59"/>
      <c r="J23" s="59"/>
      <c r="K23" s="59"/>
      <c r="M23" s="61"/>
      <c r="N23" s="61"/>
      <c r="O23" s="61"/>
      <c r="P23" s="61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1" customFormat="1" ht="22" customHeight="1" x14ac:dyDescent="0.35">
      <c r="A24" s="5"/>
      <c r="C24" s="47"/>
      <c r="D24" s="47"/>
      <c r="E24" s="47"/>
      <c r="F24" s="47"/>
      <c r="H24" s="47"/>
      <c r="I24" s="47"/>
      <c r="J24" s="47"/>
      <c r="K24" s="47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1" customFormat="1" ht="26.5" customHeight="1" x14ac:dyDescent="0.35">
      <c r="A25" s="5"/>
      <c r="C25" s="48"/>
      <c r="D25" s="48"/>
      <c r="E25" s="57"/>
      <c r="F25" s="48"/>
      <c r="H25" s="62"/>
      <c r="I25" s="62"/>
      <c r="J25" s="63"/>
      <c r="K25" s="63"/>
      <c r="M25" s="64"/>
      <c r="N25" s="64"/>
      <c r="O25" s="64"/>
      <c r="P25" s="64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1" customFormat="1" x14ac:dyDescent="0.35">
      <c r="A26" s="5"/>
      <c r="C26" s="58"/>
      <c r="D26" s="59"/>
      <c r="E26" s="59"/>
      <c r="F26" s="59"/>
      <c r="H26" s="65"/>
      <c r="I26" s="65"/>
      <c r="J26" s="65"/>
      <c r="K26" s="65"/>
      <c r="M26" s="66"/>
      <c r="N26" s="66"/>
      <c r="O26" s="66"/>
      <c r="P26" s="6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1" customFormat="1" ht="19" customHeight="1" x14ac:dyDescent="0.35">
      <c r="A27" s="5"/>
      <c r="C27" s="60"/>
      <c r="D27" s="59"/>
      <c r="E27" s="59"/>
      <c r="F27" s="59"/>
      <c r="L27" s="40"/>
      <c r="M27" s="40"/>
      <c r="N27" s="44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1" customFormat="1" ht="28" customHeight="1" x14ac:dyDescent="0.35">
      <c r="A28" s="5"/>
      <c r="H28" s="64"/>
      <c r="I28" s="64"/>
      <c r="J28" s="64"/>
      <c r="K28" s="64"/>
      <c r="L28" s="40"/>
      <c r="M28" s="40"/>
      <c r="N28" s="44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1" customFormat="1" ht="24" customHeight="1" x14ac:dyDescent="0.35">
      <c r="A29" s="5"/>
      <c r="H29" s="67"/>
      <c r="I29" s="67"/>
      <c r="J29" s="47"/>
      <c r="K29" s="47"/>
      <c r="L29" s="40"/>
      <c r="M29" s="40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1" customFormat="1" ht="23.15" customHeight="1" x14ac:dyDescent="0.35">
      <c r="A30" s="5"/>
      <c r="C30" s="29"/>
      <c r="D30" s="30"/>
      <c r="E30" s="30"/>
      <c r="F30" s="30"/>
      <c r="H30" s="66"/>
      <c r="I30" s="66"/>
      <c r="J30" s="66"/>
      <c r="K30" s="66"/>
      <c r="L30" s="40"/>
      <c r="M30" s="4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1" customFormat="1" ht="31.5" customHeight="1" x14ac:dyDescent="0.4">
      <c r="A31" s="7" t="s">
        <v>0</v>
      </c>
      <c r="C31" s="29"/>
      <c r="D31" s="45"/>
      <c r="E31" s="45"/>
      <c r="F31" s="45"/>
      <c r="H31" s="29"/>
      <c r="I31" s="30"/>
      <c r="J31" s="37"/>
      <c r="K31" s="29"/>
      <c r="L31" s="40"/>
      <c r="M31" s="40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1" customFormat="1" ht="31.5" customHeight="1" x14ac:dyDescent="0.35">
      <c r="A32" s="5"/>
      <c r="C32" s="29"/>
      <c r="D32" s="45"/>
      <c r="E32" s="45"/>
      <c r="F32" s="45"/>
      <c r="H32" s="29"/>
      <c r="I32" s="30"/>
      <c r="J32" s="37"/>
      <c r="K32" s="29"/>
      <c r="L32" s="40"/>
      <c r="M32" s="40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s="1" customFormat="1" x14ac:dyDescent="0.35">
      <c r="A33" s="5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s="1" customFormat="1" x14ac:dyDescent="0.35">
      <c r="A34" s="5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s="1" customFormat="1" x14ac:dyDescent="0.35">
      <c r="A35" s="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s="1" customFormat="1" x14ac:dyDescent="0.35">
      <c r="A36" s="5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s="1" customFormat="1" x14ac:dyDescent="0.35">
      <c r="A37" s="5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s="1" customFormat="1" x14ac:dyDescent="0.35">
      <c r="A38" s="5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s="1" customFormat="1" x14ac:dyDescent="0.35">
      <c r="A39" s="5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1" customFormat="1" x14ac:dyDescent="0.35">
      <c r="A40" s="5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s="1" customFormat="1" x14ac:dyDescent="0.35">
      <c r="A41" s="5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s="1" customFormat="1" x14ac:dyDescent="0.35">
      <c r="A42" s="5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s="1" customFormat="1" x14ac:dyDescent="0.35">
      <c r="A43" s="5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s="1" customFormat="1" x14ac:dyDescent="0.35">
      <c r="A44" s="5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s="1" customFormat="1" x14ac:dyDescent="0.35">
      <c r="A45" s="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s="1" customFormat="1" x14ac:dyDescent="0.35">
      <c r="A46" s="5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s="1" customFormat="1" x14ac:dyDescent="0.35">
      <c r="A47" s="5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x14ac:dyDescent="0.3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3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3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3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3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3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3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3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3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3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3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3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3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3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</sheetData>
  <mergeCells count="1">
    <mergeCell ref="A2:A4"/>
  </mergeCells>
  <hyperlinks>
    <hyperlink ref="A31" r:id="rId1" xr:uid="{4F6640AD-1947-4111-83EF-38F516025EBE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C1989-22DF-46FA-990D-0818BA5CE65D}">
  <dimension ref="A1:AH61"/>
  <sheetViews>
    <sheetView showGridLines="0" showRowColHeaders="0" zoomScale="85" zoomScaleNormal="85" workbookViewId="0"/>
  </sheetViews>
  <sheetFormatPr defaultColWidth="0" defaultRowHeight="14.5" x14ac:dyDescent="0.35"/>
  <cols>
    <col min="1" max="1" width="32.453125" customWidth="1"/>
    <col min="2" max="2" width="6.81640625" customWidth="1"/>
    <col min="3" max="3" width="23.54296875" customWidth="1"/>
    <col min="4" max="4" width="10.453125" customWidth="1"/>
    <col min="5" max="5" width="15.81640625" customWidth="1"/>
    <col min="6" max="6" width="13.1796875" customWidth="1"/>
    <col min="7" max="7" width="14.1796875" customWidth="1"/>
    <col min="8" max="8" width="24.54296875" customWidth="1"/>
    <col min="9" max="9" width="11" customWidth="1"/>
    <col min="10" max="10" width="14.81640625" customWidth="1"/>
    <col min="11" max="11" width="13.1796875" customWidth="1"/>
    <col min="12" max="12" width="9.1796875" customWidth="1"/>
    <col min="13" max="13" width="23.453125" customWidth="1"/>
    <col min="14" max="14" width="11" customWidth="1"/>
    <col min="15" max="15" width="14.81640625" customWidth="1"/>
    <col min="16" max="16" width="13.1796875" customWidth="1"/>
    <col min="17" max="17" width="9.1796875" customWidth="1"/>
    <col min="18" max="34" width="0" hidden="1" customWidth="1"/>
    <col min="35" max="16384" width="9.1796875" hidden="1"/>
  </cols>
  <sheetData>
    <row r="1" spans="1:34" s="3" customFormat="1" x14ac:dyDescent="0.35"/>
    <row r="2" spans="1:34" s="2" customFormat="1" ht="15" customHeight="1" x14ac:dyDescent="0.35">
      <c r="A2" s="181" t="s">
        <v>7</v>
      </c>
    </row>
    <row r="3" spans="1:34" s="2" customFormat="1" ht="15" customHeight="1" x14ac:dyDescent="0.35">
      <c r="A3" s="181"/>
    </row>
    <row r="4" spans="1:34" s="2" customFormat="1" ht="15" customHeight="1" x14ac:dyDescent="0.35">
      <c r="A4" s="181"/>
    </row>
    <row r="5" spans="1:34" s="1" customFormat="1" ht="15" customHeight="1" x14ac:dyDescent="0.35">
      <c r="A5" s="4" t="s">
        <v>89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1" customFormat="1" ht="25" customHeight="1" x14ac:dyDescent="0.35">
      <c r="A6" s="5"/>
      <c r="C6" s="225" t="s">
        <v>60</v>
      </c>
      <c r="D6" s="225"/>
      <c r="E6" s="225"/>
      <c r="F6" s="225"/>
      <c r="G6" s="29"/>
      <c r="H6" s="233" t="s">
        <v>31</v>
      </c>
      <c r="I6" s="233"/>
      <c r="J6" s="233"/>
      <c r="K6" s="233"/>
      <c r="M6" s="203" t="s">
        <v>35</v>
      </c>
      <c r="N6" s="203"/>
      <c r="O6" s="203"/>
      <c r="P6" s="203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1" customFormat="1" ht="19.5" customHeight="1" x14ac:dyDescent="0.35">
      <c r="A7" s="234" t="s">
        <v>90</v>
      </c>
      <c r="G7" s="29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1" customFormat="1" ht="14.5" customHeight="1" x14ac:dyDescent="0.35">
      <c r="A8" s="234"/>
      <c r="C8" s="226" t="s">
        <v>58</v>
      </c>
      <c r="D8" s="228" t="s">
        <v>56</v>
      </c>
      <c r="E8" s="226"/>
      <c r="F8" s="229" t="s">
        <v>55</v>
      </c>
      <c r="G8" s="29"/>
      <c r="H8" s="216" t="s">
        <v>53</v>
      </c>
      <c r="I8" s="218" t="s">
        <v>56</v>
      </c>
      <c r="J8" s="216"/>
      <c r="K8" s="218" t="s">
        <v>55</v>
      </c>
      <c r="M8" s="204" t="s">
        <v>63</v>
      </c>
      <c r="N8" s="206" t="s">
        <v>56</v>
      </c>
      <c r="O8" s="204"/>
      <c r="P8" s="206" t="s">
        <v>55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1" customFormat="1" ht="15" customHeight="1" thickBot="1" x14ac:dyDescent="0.4">
      <c r="A9" s="234"/>
      <c r="C9" s="227"/>
      <c r="D9" s="21" t="s">
        <v>46</v>
      </c>
      <c r="E9" s="22" t="s">
        <v>57</v>
      </c>
      <c r="F9" s="230"/>
      <c r="G9" s="29"/>
      <c r="H9" s="217"/>
      <c r="I9" s="219"/>
      <c r="J9" s="217"/>
      <c r="K9" s="219"/>
      <c r="M9" s="205"/>
      <c r="N9" s="207"/>
      <c r="O9" s="205"/>
      <c r="P9" s="20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1" customFormat="1" ht="14.5" customHeight="1" x14ac:dyDescent="0.35">
      <c r="A10" s="234"/>
      <c r="C10" s="17" t="s">
        <v>29</v>
      </c>
      <c r="D10" s="15">
        <f>D26</f>
        <v>3246.8137574969037</v>
      </c>
      <c r="E10" s="16">
        <f>D27</f>
        <v>1802.571049169479</v>
      </c>
      <c r="F10" s="231">
        <f>F16</f>
        <v>1378.7199999999998</v>
      </c>
      <c r="G10" s="29"/>
      <c r="H10" s="31" t="str">
        <f>H22</f>
        <v>hospitalizacji jednodniowej</v>
      </c>
      <c r="I10" s="220">
        <f>H30</f>
        <v>1465.5624657534249</v>
      </c>
      <c r="J10" s="221"/>
      <c r="K10" s="33">
        <f>K16</f>
        <v>681.40800000000002</v>
      </c>
      <c r="L10" s="61"/>
      <c r="M10" s="38" t="s">
        <v>51</v>
      </c>
      <c r="N10" s="208">
        <f>M28</f>
        <v>212.49658943466173</v>
      </c>
      <c r="O10" s="209"/>
      <c r="P10" s="39">
        <f>P16</f>
        <v>151.42399999999998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1" customFormat="1" ht="27" customHeight="1" x14ac:dyDescent="0.35">
      <c r="A11" s="234"/>
      <c r="C11" s="18" t="s">
        <v>59</v>
      </c>
      <c r="D11" s="15">
        <f>E26</f>
        <v>2890.1285280259413</v>
      </c>
      <c r="E11" s="16">
        <f>E27</f>
        <v>1811.128629078155</v>
      </c>
      <c r="F11" s="232"/>
      <c r="G11" s="29"/>
      <c r="H11" s="32" t="str">
        <f>H23</f>
        <v>wizyty ambulatoryjnej</v>
      </c>
      <c r="I11" s="222">
        <f>J30</f>
        <v>181.93158943466202</v>
      </c>
      <c r="J11" s="223"/>
      <c r="K11" s="34">
        <f>K17</f>
        <v>151.42399999999998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1" customFormat="1" x14ac:dyDescent="0.35">
      <c r="A12" s="5"/>
      <c r="C12" s="17" t="s">
        <v>30</v>
      </c>
      <c r="D12" s="15">
        <f>F26</f>
        <v>3159.288402835683</v>
      </c>
      <c r="E12" s="16">
        <f>F27</f>
        <v>1811.128629078155</v>
      </c>
      <c r="F12" s="23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1" customFormat="1" x14ac:dyDescent="0.35">
      <c r="A13" s="5"/>
      <c r="G13" s="224"/>
      <c r="H13" s="224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1" customFormat="1" ht="22" customHeight="1" thickBot="1" x14ac:dyDescent="0.45">
      <c r="A14" s="6"/>
      <c r="C14" s="210" t="s">
        <v>54</v>
      </c>
      <c r="D14" s="210"/>
      <c r="E14" s="210"/>
      <c r="F14" s="210"/>
      <c r="H14" s="210" t="s">
        <v>54</v>
      </c>
      <c r="I14" s="210"/>
      <c r="J14" s="210"/>
      <c r="K14" s="210"/>
      <c r="M14" s="210" t="s">
        <v>54</v>
      </c>
      <c r="N14" s="210"/>
      <c r="O14" s="210"/>
      <c r="P14" s="210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1" customFormat="1" ht="17" x14ac:dyDescent="0.4">
      <c r="A15" s="6"/>
      <c r="C15" s="211" t="s">
        <v>43</v>
      </c>
      <c r="D15" s="212"/>
      <c r="E15" s="23" t="s">
        <v>42</v>
      </c>
      <c r="F15" s="35" t="s">
        <v>55</v>
      </c>
      <c r="H15" s="211" t="s">
        <v>43</v>
      </c>
      <c r="I15" s="212"/>
      <c r="J15" s="23" t="s">
        <v>42</v>
      </c>
      <c r="K15" s="35" t="s">
        <v>55</v>
      </c>
      <c r="M15" s="211" t="s">
        <v>43</v>
      </c>
      <c r="N15" s="212"/>
      <c r="O15" s="23" t="s">
        <v>42</v>
      </c>
      <c r="P15" s="35" t="s">
        <v>55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1" customFormat="1" ht="24.65" customHeight="1" x14ac:dyDescent="0.4">
      <c r="A16" s="6"/>
      <c r="C16" s="213" t="s">
        <v>39</v>
      </c>
      <c r="D16" s="214"/>
      <c r="E16" s="19">
        <v>984.8</v>
      </c>
      <c r="F16" s="20">
        <f>E16*1.4</f>
        <v>1378.7199999999998</v>
      </c>
      <c r="H16" s="213" t="s">
        <v>37</v>
      </c>
      <c r="I16" s="214"/>
      <c r="J16" s="19">
        <v>486.72</v>
      </c>
      <c r="K16" s="20">
        <f>J16*1.4</f>
        <v>681.40800000000002</v>
      </c>
      <c r="M16" s="213" t="s">
        <v>38</v>
      </c>
      <c r="N16" s="214"/>
      <c r="O16" s="19">
        <v>108.16</v>
      </c>
      <c r="P16" s="20">
        <f>O16*1.4</f>
        <v>151.42399999999998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1" customFormat="1" ht="28.5" customHeight="1" x14ac:dyDescent="0.4">
      <c r="A17" s="6"/>
      <c r="H17" s="213" t="s">
        <v>38</v>
      </c>
      <c r="I17" s="214"/>
      <c r="J17" s="19">
        <v>108.16</v>
      </c>
      <c r="K17" s="20">
        <f>J17*1.4</f>
        <v>151.42399999999998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1" customFormat="1" ht="22" customHeight="1" thickBot="1" x14ac:dyDescent="0.45">
      <c r="A18" s="6"/>
      <c r="C18" s="188" t="s">
        <v>129</v>
      </c>
      <c r="D18" s="188"/>
      <c r="E18" s="188"/>
      <c r="F18" s="188"/>
      <c r="M18" s="188" t="s">
        <v>129</v>
      </c>
      <c r="N18" s="188"/>
      <c r="O18" s="188"/>
      <c r="P18" s="18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1" customFormat="1" ht="26.5" thickBot="1" x14ac:dyDescent="0.45">
      <c r="A19" s="6"/>
      <c r="C19" s="41" t="s">
        <v>36</v>
      </c>
      <c r="D19" s="41" t="s">
        <v>29</v>
      </c>
      <c r="E19" s="42" t="s">
        <v>59</v>
      </c>
      <c r="F19" s="43" t="s">
        <v>30</v>
      </c>
      <c r="H19" s="188" t="s">
        <v>129</v>
      </c>
      <c r="I19" s="188"/>
      <c r="J19" s="188"/>
      <c r="K19" s="188"/>
      <c r="M19" s="188" t="s">
        <v>62</v>
      </c>
      <c r="N19" s="188"/>
      <c r="O19" s="188"/>
      <c r="P19" s="188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1" customFormat="1" ht="15" thickBot="1" x14ac:dyDescent="0.4">
      <c r="A20" s="5"/>
      <c r="C20" s="27" t="s">
        <v>44</v>
      </c>
      <c r="D20" s="28">
        <v>949.99443084744325</v>
      </c>
      <c r="E20" s="28">
        <v>576.19404155912912</v>
      </c>
      <c r="F20" s="28">
        <v>845.35391636887039</v>
      </c>
      <c r="H20" s="188" t="s">
        <v>62</v>
      </c>
      <c r="I20" s="188"/>
      <c r="J20" s="188"/>
      <c r="K20" s="188"/>
      <c r="M20" s="41" t="s">
        <v>49</v>
      </c>
      <c r="N20" s="41" t="s">
        <v>32</v>
      </c>
      <c r="O20" s="42" t="s">
        <v>33</v>
      </c>
      <c r="P20" s="43" t="s">
        <v>48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s="1" customFormat="1" ht="17.149999999999999" customHeight="1" thickBot="1" x14ac:dyDescent="0.4">
      <c r="A21" s="5"/>
      <c r="C21" s="27" t="s">
        <v>40</v>
      </c>
      <c r="D21" s="28">
        <v>436.1075905631659</v>
      </c>
      <c r="E21" s="28">
        <v>436.1075905631659</v>
      </c>
      <c r="F21" s="28">
        <v>436.1075905631659</v>
      </c>
      <c r="H21" s="41" t="s">
        <v>49</v>
      </c>
      <c r="I21" s="41" t="s">
        <v>32</v>
      </c>
      <c r="J21" s="42" t="s">
        <v>33</v>
      </c>
      <c r="K21" s="43" t="s">
        <v>48</v>
      </c>
      <c r="M21" s="36" t="s">
        <v>51</v>
      </c>
      <c r="N21" s="28">
        <v>34.516666666666673</v>
      </c>
      <c r="O21" s="28">
        <v>30.708333333333336</v>
      </c>
      <c r="P21" s="28">
        <v>17.899999999999999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1" customFormat="1" ht="15" thickBot="1" x14ac:dyDescent="0.4">
      <c r="A22" s="5"/>
      <c r="C22" s="27" t="s">
        <v>34</v>
      </c>
      <c r="D22" s="28">
        <v>494.24827747998143</v>
      </c>
      <c r="E22" s="28">
        <v>502.80585738865727</v>
      </c>
      <c r="F22" s="28">
        <v>502.80585738865727</v>
      </c>
      <c r="H22" s="36" t="s">
        <v>50</v>
      </c>
      <c r="I22" s="28">
        <v>32.888416666666664</v>
      </c>
      <c r="J22" s="28">
        <v>43.696972222222222</v>
      </c>
      <c r="K22" s="28">
        <v>4.1487499999999997</v>
      </c>
      <c r="M22" s="189" t="s">
        <v>64</v>
      </c>
      <c r="N22" s="189"/>
      <c r="O22" s="189"/>
      <c r="P22" s="189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1" customFormat="1" ht="15" thickBot="1" x14ac:dyDescent="0.4">
      <c r="A23" s="5"/>
      <c r="H23" s="36" t="s">
        <v>51</v>
      </c>
      <c r="I23" s="28">
        <v>20.71</v>
      </c>
      <c r="J23" s="28">
        <v>18.425000000000001</v>
      </c>
      <c r="K23" s="28">
        <v>13.425000000000001</v>
      </c>
      <c r="M23" s="190">
        <v>129.37158943466173</v>
      </c>
      <c r="N23" s="190"/>
      <c r="O23" s="190"/>
      <c r="P23" s="190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1" customFormat="1" ht="22" customHeight="1" thickBot="1" x14ac:dyDescent="0.4">
      <c r="A24" s="5"/>
      <c r="C24" s="215" t="s">
        <v>130</v>
      </c>
      <c r="D24" s="215"/>
      <c r="E24" s="215"/>
      <c r="F24" s="215"/>
      <c r="H24" s="189" t="s">
        <v>52</v>
      </c>
      <c r="I24" s="189"/>
      <c r="J24" s="189"/>
      <c r="K24" s="189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1" customFormat="1" ht="26.5" thickBot="1" x14ac:dyDescent="0.4">
      <c r="A25" s="5"/>
      <c r="C25" s="26" t="s">
        <v>45</v>
      </c>
      <c r="D25" s="26" t="s">
        <v>29</v>
      </c>
      <c r="E25" s="25" t="s">
        <v>59</v>
      </c>
      <c r="F25" s="24" t="s">
        <v>30</v>
      </c>
      <c r="H25" s="196" t="s">
        <v>68</v>
      </c>
      <c r="I25" s="197"/>
      <c r="J25" s="198" t="s">
        <v>41</v>
      </c>
      <c r="K25" s="199"/>
      <c r="M25" s="191" t="s">
        <v>65</v>
      </c>
      <c r="N25" s="191"/>
      <c r="O25" s="191"/>
      <c r="P25" s="19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1" customFormat="1" x14ac:dyDescent="0.35">
      <c r="A26" s="5"/>
      <c r="C26" s="27" t="s">
        <v>46</v>
      </c>
      <c r="D26" s="28">
        <f>D20+D21*3+D22*2</f>
        <v>3246.8137574969037</v>
      </c>
      <c r="E26" s="28">
        <f t="shared" ref="E26:F26" si="0">E20+E21*3+E22*2</f>
        <v>2890.1285280259413</v>
      </c>
      <c r="F26" s="28">
        <f t="shared" si="0"/>
        <v>3159.288402835683</v>
      </c>
      <c r="H26" s="200">
        <v>1465.5624657534249</v>
      </c>
      <c r="I26" s="201"/>
      <c r="J26" s="202">
        <v>129.37158943466201</v>
      </c>
      <c r="K26" s="200"/>
      <c r="M26" s="187">
        <f>SUM(N21:P21,M23)</f>
        <v>212.49658943466173</v>
      </c>
      <c r="N26" s="187"/>
      <c r="O26" s="187"/>
      <c r="P26" s="187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1" customFormat="1" ht="19" customHeight="1" thickBot="1" x14ac:dyDescent="0.4">
      <c r="A27" s="5"/>
      <c r="C27" s="36" t="s">
        <v>57</v>
      </c>
      <c r="D27" s="28">
        <f>D21*3+D22</f>
        <v>1802.571049169479</v>
      </c>
      <c r="E27" s="28">
        <f>E21*3+E22</f>
        <v>1811.128629078155</v>
      </c>
      <c r="F27" s="28">
        <f>F21*3+F22</f>
        <v>1811.128629078155</v>
      </c>
      <c r="L27" s="40"/>
      <c r="M27" s="44" t="s">
        <v>56</v>
      </c>
      <c r="N27" s="44"/>
      <c r="O27" s="44" t="s">
        <v>55</v>
      </c>
      <c r="P27" s="44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1" customFormat="1" ht="28" customHeight="1" x14ac:dyDescent="0.35">
      <c r="A28" s="5"/>
      <c r="B28" s="75"/>
      <c r="C28" s="75"/>
      <c r="D28" s="77"/>
      <c r="E28" s="77"/>
      <c r="F28" s="77"/>
      <c r="G28" s="75"/>
      <c r="H28" s="191" t="s">
        <v>61</v>
      </c>
      <c r="I28" s="191"/>
      <c r="J28" s="191"/>
      <c r="K28" s="191"/>
      <c r="L28" s="40"/>
      <c r="M28" s="44">
        <f>M26</f>
        <v>212.49658943466173</v>
      </c>
      <c r="N28" s="44"/>
      <c r="O28" s="44">
        <f>P16</f>
        <v>151.42399999999998</v>
      </c>
      <c r="P28" s="44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1" customFormat="1" ht="24" customHeight="1" thickBot="1" x14ac:dyDescent="0.4">
      <c r="A29" s="5"/>
      <c r="B29" s="75"/>
      <c r="C29" s="75"/>
      <c r="D29" s="75"/>
      <c r="E29" s="75"/>
      <c r="F29" s="75"/>
      <c r="G29" s="75"/>
      <c r="H29" s="192" t="s">
        <v>50</v>
      </c>
      <c r="I29" s="193"/>
      <c r="J29" s="194" t="s">
        <v>51</v>
      </c>
      <c r="K29" s="195"/>
      <c r="L29" s="40"/>
      <c r="M29" s="44"/>
      <c r="N29" s="70">
        <f>M28/O28</f>
        <v>1.4033217286207058</v>
      </c>
      <c r="O29" s="44"/>
      <c r="P29" s="44" t="str">
        <f>"+ "&amp;INT(N29*100-100)&amp;"%"</f>
        <v>+ 40%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1" customFormat="1" ht="23.15" customHeight="1" x14ac:dyDescent="0.35">
      <c r="A30" s="5"/>
      <c r="B30" s="75"/>
      <c r="C30" s="44" t="s">
        <v>47</v>
      </c>
      <c r="D30" s="68">
        <f>$F16</f>
        <v>1378.7199999999998</v>
      </c>
      <c r="E30" s="68">
        <f>$F16</f>
        <v>1378.7199999999998</v>
      </c>
      <c r="F30" s="68">
        <f>$F16</f>
        <v>1378.7199999999998</v>
      </c>
      <c r="G30" s="75"/>
      <c r="H30" s="184">
        <f>H26</f>
        <v>1465.5624657534249</v>
      </c>
      <c r="I30" s="185"/>
      <c r="J30" s="186">
        <f>SUM(I23:K23)+J26</f>
        <v>181.93158943466202</v>
      </c>
      <c r="K30" s="184"/>
      <c r="L30" s="44" t="s">
        <v>66</v>
      </c>
      <c r="M30" s="44"/>
      <c r="N30" s="44"/>
      <c r="O30" s="44"/>
      <c r="P30" s="44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1" customFormat="1" ht="31.5" customHeight="1" x14ac:dyDescent="0.4">
      <c r="A31" s="7" t="s">
        <v>0</v>
      </c>
      <c r="B31" s="75"/>
      <c r="C31" s="44"/>
      <c r="D31" s="76">
        <f>D26/D30</f>
        <v>2.3549478918829814</v>
      </c>
      <c r="E31" s="76">
        <f>E26/E30</f>
        <v>2.0962403736987509</v>
      </c>
      <c r="F31" s="76">
        <f>F26/F30</f>
        <v>2.2914648390069656</v>
      </c>
      <c r="G31" s="75"/>
      <c r="H31" s="44" t="s">
        <v>50</v>
      </c>
      <c r="I31" s="68">
        <f>H30</f>
        <v>1465.5624657534249</v>
      </c>
      <c r="J31" s="71">
        <f>K16</f>
        <v>681.40800000000002</v>
      </c>
      <c r="K31" s="70">
        <f>I31/J31</f>
        <v>2.1507855290126106</v>
      </c>
      <c r="L31" s="44" t="str">
        <f>L$30&amp;" "&amp;H31</f>
        <v>Podanie w ramach hospitalizacji jednodniowej</v>
      </c>
      <c r="M31" s="44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1" customFormat="1" ht="31.5" customHeight="1" x14ac:dyDescent="0.35">
      <c r="A32" s="5"/>
      <c r="B32" s="75"/>
      <c r="C32" s="44"/>
      <c r="D32" s="76">
        <f>D27/D30</f>
        <v>1.3074235879435123</v>
      </c>
      <c r="E32" s="76">
        <f>E27/E30</f>
        <v>1.3136304899313531</v>
      </c>
      <c r="F32" s="76">
        <f>F27/F30</f>
        <v>1.3136304899313531</v>
      </c>
      <c r="G32" s="75"/>
      <c r="H32" s="44" t="s">
        <v>51</v>
      </c>
      <c r="I32" s="68">
        <f>J30</f>
        <v>181.93158943466202</v>
      </c>
      <c r="J32" s="71">
        <f>K17</f>
        <v>151.42399999999998</v>
      </c>
      <c r="K32" s="70">
        <f>I32/J32</f>
        <v>1.2014712954000821</v>
      </c>
      <c r="L32" s="44" t="str">
        <f>L$30&amp;" "&amp;H32</f>
        <v>Podanie w ramach wizyty ambulatoryjnej</v>
      </c>
      <c r="M32" s="44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s="1" customFormat="1" x14ac:dyDescent="0.35">
      <c r="A33" s="5"/>
      <c r="B33" s="75"/>
      <c r="C33" s="44"/>
      <c r="D33" s="44" t="str">
        <f>"+ "&amp;ROUND(((D31-1)*100),0)&amp;"%"</f>
        <v>+ 135%</v>
      </c>
      <c r="E33" s="44" t="str">
        <f>"+ "&amp;ROUND(((E31-1)*100),0)&amp;"%"</f>
        <v>+ 110%</v>
      </c>
      <c r="F33" s="44" t="str">
        <f>"+ "&amp;ROUND(((F31-1)*100),0)&amp;"%"</f>
        <v>+ 129%</v>
      </c>
      <c r="G33" s="75"/>
      <c r="H33" s="44"/>
      <c r="I33" s="44"/>
      <c r="J33" s="44"/>
      <c r="K33" s="44"/>
      <c r="L33" s="44"/>
      <c r="M33" s="44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s="1" customFormat="1" x14ac:dyDescent="0.35">
      <c r="A34" s="5"/>
      <c r="B34" s="75"/>
      <c r="C34" s="44"/>
      <c r="D34" s="44" t="str">
        <f>"+ "&amp;ROUND(((D32-1)*100),0)&amp;"%"</f>
        <v>+ 31%</v>
      </c>
      <c r="E34" s="44" t="str">
        <f t="shared" ref="E34:F34" si="1">"+ "&amp;ROUND(((E32-1)*100),0)&amp;"%"</f>
        <v>+ 31%</v>
      </c>
      <c r="F34" s="44" t="str">
        <f t="shared" si="1"/>
        <v>+ 31%</v>
      </c>
      <c r="G34" s="75"/>
      <c r="H34" s="44" t="str">
        <f>"+ "&amp;INT(K31*100-100)&amp;"%"</f>
        <v>+ 115%</v>
      </c>
      <c r="I34" s="44"/>
      <c r="J34" s="44"/>
      <c r="K34" s="4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s="1" customFormat="1" x14ac:dyDescent="0.35">
      <c r="A35" s="5"/>
      <c r="B35" s="75"/>
      <c r="C35" s="44"/>
      <c r="D35" s="44"/>
      <c r="E35" s="44"/>
      <c r="F35" s="44"/>
      <c r="G35" s="75"/>
      <c r="H35" s="44" t="str">
        <f>"+ "&amp;INT(K32*100-100)&amp;"%"</f>
        <v>+ 20%</v>
      </c>
      <c r="I35" s="44"/>
      <c r="J35" s="44"/>
      <c r="K35" s="44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s="1" customFormat="1" x14ac:dyDescent="0.35">
      <c r="A36" s="5"/>
      <c r="B36" s="75"/>
      <c r="C36" s="44"/>
      <c r="D36" s="44"/>
      <c r="E36" s="44"/>
      <c r="F36" s="44"/>
      <c r="G36" s="75"/>
      <c r="H36" s="69"/>
      <c r="I36" s="69"/>
      <c r="J36" s="69"/>
      <c r="K36" s="69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s="1" customFormat="1" x14ac:dyDescent="0.35">
      <c r="A37" s="5"/>
      <c r="B37" s="75"/>
      <c r="C37" s="44"/>
      <c r="D37" s="44"/>
      <c r="E37" s="44"/>
      <c r="F37" s="44"/>
      <c r="G37" s="75"/>
      <c r="H37" s="69"/>
      <c r="I37" s="69"/>
      <c r="J37" s="69"/>
      <c r="K37" s="69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s="1" customFormat="1" x14ac:dyDescent="0.35">
      <c r="A38" s="5"/>
      <c r="B38" s="75"/>
      <c r="C38" s="44"/>
      <c r="D38" s="44"/>
      <c r="E38" s="44"/>
      <c r="F38" s="44"/>
      <c r="G38" s="75"/>
      <c r="H38" s="69"/>
      <c r="I38" s="69"/>
      <c r="J38" s="69"/>
      <c r="K38" s="69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s="1" customFormat="1" x14ac:dyDescent="0.35">
      <c r="A39" s="5"/>
      <c r="B39" s="75"/>
      <c r="C39" s="75"/>
      <c r="D39" s="75"/>
      <c r="E39" s="75"/>
      <c r="F39" s="75"/>
      <c r="G39" s="75"/>
      <c r="H39" s="69"/>
      <c r="I39" s="69"/>
      <c r="J39" s="69"/>
      <c r="K39" s="6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1" customFormat="1" x14ac:dyDescent="0.35">
      <c r="A40" s="5"/>
      <c r="B40" s="75"/>
      <c r="C40" s="75"/>
      <c r="D40" s="75"/>
      <c r="E40" s="75"/>
      <c r="F40" s="75"/>
      <c r="G40" s="75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s="1" customFormat="1" x14ac:dyDescent="0.35">
      <c r="A41" s="5"/>
      <c r="B41" s="75"/>
      <c r="C41" s="75"/>
      <c r="D41" s="75"/>
      <c r="E41" s="75"/>
      <c r="F41" s="75"/>
      <c r="G41" s="75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s="1" customFormat="1" x14ac:dyDescent="0.35">
      <c r="A42" s="5"/>
      <c r="B42" s="75"/>
      <c r="C42" s="75"/>
      <c r="D42" s="75"/>
      <c r="E42" s="75"/>
      <c r="F42" s="75"/>
      <c r="G42" s="75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s="1" customFormat="1" x14ac:dyDescent="0.35">
      <c r="A43" s="5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s="1" customFormat="1" x14ac:dyDescent="0.35">
      <c r="A44" s="5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s="1" customFormat="1" x14ac:dyDescent="0.35">
      <c r="A45" s="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s="1" customFormat="1" x14ac:dyDescent="0.35">
      <c r="A46" s="5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s="1" customFormat="1" x14ac:dyDescent="0.35">
      <c r="A47" s="5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x14ac:dyDescent="0.3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3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3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3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3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3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3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3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3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3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3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3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3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3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</sheetData>
  <mergeCells count="49">
    <mergeCell ref="A2:A4"/>
    <mergeCell ref="G13:H13"/>
    <mergeCell ref="C6:F6"/>
    <mergeCell ref="C8:C9"/>
    <mergeCell ref="D8:E8"/>
    <mergeCell ref="F8:F9"/>
    <mergeCell ref="F10:F12"/>
    <mergeCell ref="H6:K6"/>
    <mergeCell ref="A7:A11"/>
    <mergeCell ref="C24:F24"/>
    <mergeCell ref="H8:H9"/>
    <mergeCell ref="K8:K9"/>
    <mergeCell ref="I8:J9"/>
    <mergeCell ref="H16:I16"/>
    <mergeCell ref="H15:I15"/>
    <mergeCell ref="H17:I17"/>
    <mergeCell ref="H19:K19"/>
    <mergeCell ref="H20:K20"/>
    <mergeCell ref="H24:K24"/>
    <mergeCell ref="C16:D16"/>
    <mergeCell ref="C15:D15"/>
    <mergeCell ref="C14:F14"/>
    <mergeCell ref="I10:J10"/>
    <mergeCell ref="I11:J11"/>
    <mergeCell ref="H14:K14"/>
    <mergeCell ref="C18:F18"/>
    <mergeCell ref="M14:P14"/>
    <mergeCell ref="M15:N15"/>
    <mergeCell ref="M16:N16"/>
    <mergeCell ref="M18:P18"/>
    <mergeCell ref="M6:P6"/>
    <mergeCell ref="M8:M9"/>
    <mergeCell ref="N8:O9"/>
    <mergeCell ref="P8:P9"/>
    <mergeCell ref="N10:O10"/>
    <mergeCell ref="H30:I30"/>
    <mergeCell ref="J30:K30"/>
    <mergeCell ref="M26:P26"/>
    <mergeCell ref="M19:P19"/>
    <mergeCell ref="M22:P22"/>
    <mergeCell ref="M23:P23"/>
    <mergeCell ref="M25:P25"/>
    <mergeCell ref="H29:I29"/>
    <mergeCell ref="J29:K29"/>
    <mergeCell ref="H25:I25"/>
    <mergeCell ref="J25:K25"/>
    <mergeCell ref="H26:I26"/>
    <mergeCell ref="J26:K26"/>
    <mergeCell ref="H28:K28"/>
  </mergeCells>
  <phoneticPr fontId="14" type="noConversion"/>
  <hyperlinks>
    <hyperlink ref="A31" r:id="rId1" xr:uid="{E39464E1-0F6E-4B43-9908-6658A72D5553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AA7F0-ECBD-4FA5-9385-1E8DD1C83293}">
  <dimension ref="A1:AH61"/>
  <sheetViews>
    <sheetView showGridLines="0" showRowColHeaders="0" zoomScale="85" zoomScaleNormal="85" workbookViewId="0"/>
  </sheetViews>
  <sheetFormatPr defaultColWidth="0" defaultRowHeight="14.5" x14ac:dyDescent="0.35"/>
  <cols>
    <col min="1" max="1" width="32.453125" customWidth="1"/>
    <col min="2" max="2" width="6.81640625" customWidth="1"/>
    <col min="3" max="3" width="23.54296875" customWidth="1"/>
    <col min="4" max="4" width="10.453125" customWidth="1"/>
    <col min="5" max="5" width="15.81640625" customWidth="1"/>
    <col min="6" max="6" width="13.1796875" customWidth="1"/>
    <col min="7" max="7" width="14.1796875" customWidth="1"/>
    <col min="8" max="8" width="24.54296875" customWidth="1"/>
    <col min="9" max="9" width="11" customWidth="1"/>
    <col min="10" max="10" width="14.81640625" customWidth="1"/>
    <col min="11" max="11" width="13.1796875" customWidth="1"/>
    <col min="12" max="12" width="9.1796875" customWidth="1"/>
    <col min="13" max="13" width="23.453125" customWidth="1"/>
    <col min="14" max="14" width="11" customWidth="1"/>
    <col min="15" max="15" width="14.81640625" customWidth="1"/>
    <col min="16" max="16" width="13.1796875" customWidth="1"/>
    <col min="17" max="17" width="9.1796875" customWidth="1"/>
    <col min="18" max="34" width="0" hidden="1" customWidth="1"/>
    <col min="35" max="16384" width="9.1796875" hidden="1"/>
  </cols>
  <sheetData>
    <row r="1" spans="1:34" s="3" customFormat="1" x14ac:dyDescent="0.35"/>
    <row r="2" spans="1:34" s="2" customFormat="1" ht="15" customHeight="1" x14ac:dyDescent="0.35">
      <c r="A2" s="181" t="s">
        <v>7</v>
      </c>
    </row>
    <row r="3" spans="1:34" s="2" customFormat="1" ht="15" customHeight="1" x14ac:dyDescent="0.35">
      <c r="A3" s="181"/>
    </row>
    <row r="4" spans="1:34" s="2" customFormat="1" ht="15" customHeight="1" x14ac:dyDescent="0.35">
      <c r="A4" s="181"/>
    </row>
    <row r="5" spans="1:34" s="1" customFormat="1" ht="15" customHeight="1" x14ac:dyDescent="0.35">
      <c r="A5" s="4" t="s">
        <v>92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1" customFormat="1" ht="25" customHeight="1" x14ac:dyDescent="0.35">
      <c r="A6" s="5"/>
      <c r="C6" s="225" t="s">
        <v>60</v>
      </c>
      <c r="D6" s="225"/>
      <c r="E6" s="225"/>
      <c r="F6" s="225"/>
      <c r="G6" s="29"/>
      <c r="H6" s="233" t="s">
        <v>31</v>
      </c>
      <c r="I6" s="233"/>
      <c r="J6" s="233"/>
      <c r="K6" s="233"/>
      <c r="M6" s="203" t="s">
        <v>35</v>
      </c>
      <c r="N6" s="203"/>
      <c r="O6" s="203"/>
      <c r="P6" s="203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1" customFormat="1" ht="19.5" customHeight="1" x14ac:dyDescent="0.35">
      <c r="A7" s="234" t="s">
        <v>91</v>
      </c>
      <c r="G7" s="29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1" customFormat="1" x14ac:dyDescent="0.35">
      <c r="A8" s="234"/>
      <c r="C8" s="226" t="s">
        <v>58</v>
      </c>
      <c r="D8" s="228" t="s">
        <v>56</v>
      </c>
      <c r="E8" s="226"/>
      <c r="F8" s="229" t="s">
        <v>55</v>
      </c>
      <c r="G8" s="29"/>
      <c r="H8" s="216" t="s">
        <v>53</v>
      </c>
      <c r="I8" s="218" t="s">
        <v>56</v>
      </c>
      <c r="J8" s="216"/>
      <c r="K8" s="218" t="s">
        <v>55</v>
      </c>
      <c r="M8" s="204" t="s">
        <v>63</v>
      </c>
      <c r="N8" s="206" t="s">
        <v>56</v>
      </c>
      <c r="O8" s="204"/>
      <c r="P8" s="206" t="s">
        <v>55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1" customFormat="1" ht="15" thickBot="1" x14ac:dyDescent="0.4">
      <c r="A9" s="234"/>
      <c r="C9" s="227"/>
      <c r="D9" s="21" t="s">
        <v>46</v>
      </c>
      <c r="E9" s="22" t="s">
        <v>57</v>
      </c>
      <c r="F9" s="230"/>
      <c r="G9" s="29"/>
      <c r="H9" s="217"/>
      <c r="I9" s="219"/>
      <c r="J9" s="217"/>
      <c r="K9" s="219"/>
      <c r="M9" s="205"/>
      <c r="N9" s="207"/>
      <c r="O9" s="205"/>
      <c r="P9" s="20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1" customFormat="1" x14ac:dyDescent="0.35">
      <c r="A10" s="234"/>
      <c r="C10" s="17" t="s">
        <v>29</v>
      </c>
      <c r="D10" s="15">
        <f>D26</f>
        <v>1951.0106666666666</v>
      </c>
      <c r="E10" s="16">
        <f>D27</f>
        <v>982.00933333333342</v>
      </c>
      <c r="F10" s="231">
        <f>F16</f>
        <v>1378.7199999999998</v>
      </c>
      <c r="G10" s="29"/>
      <c r="H10" s="31" t="str">
        <f>H22</f>
        <v>hospitalizacji jednodniowej</v>
      </c>
      <c r="I10" s="220">
        <f>H30</f>
        <v>1313.42</v>
      </c>
      <c r="J10" s="221"/>
      <c r="K10" s="33">
        <f>K16</f>
        <v>681.40800000000002</v>
      </c>
      <c r="L10" s="61"/>
      <c r="M10" s="38" t="s">
        <v>51</v>
      </c>
      <c r="N10" s="208">
        <f>M28</f>
        <v>212.49658943466173</v>
      </c>
      <c r="O10" s="209"/>
      <c r="P10" s="39">
        <f>P16</f>
        <v>151.42399999999998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1" customFormat="1" ht="28.5" customHeight="1" x14ac:dyDescent="0.35">
      <c r="A11" s="234"/>
      <c r="C11" s="18" t="s">
        <v>59</v>
      </c>
      <c r="D11" s="15">
        <f>E26</f>
        <v>1587.3023333333333</v>
      </c>
      <c r="E11" s="16">
        <f>E27</f>
        <v>981.51433333333341</v>
      </c>
      <c r="F11" s="232"/>
      <c r="G11" s="29"/>
      <c r="H11" s="32" t="str">
        <f>H23</f>
        <v>wizyty ambulatoryjnej</v>
      </c>
      <c r="I11" s="222">
        <f>J30</f>
        <v>181.93158943466173</v>
      </c>
      <c r="J11" s="223"/>
      <c r="K11" s="34">
        <f>K17</f>
        <v>151.42399999999998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1" customFormat="1" x14ac:dyDescent="0.35">
      <c r="A12" s="5"/>
      <c r="C12" s="17" t="s">
        <v>30</v>
      </c>
      <c r="D12" s="15">
        <f>F26</f>
        <v>1809.2206666666668</v>
      </c>
      <c r="E12" s="16">
        <f>F27</f>
        <v>981.51433333333341</v>
      </c>
      <c r="F12" s="23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1" customFormat="1" x14ac:dyDescent="0.35">
      <c r="A13" s="5"/>
      <c r="G13" s="224"/>
      <c r="H13" s="224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1" customFormat="1" ht="22" customHeight="1" thickBot="1" x14ac:dyDescent="0.45">
      <c r="A14" s="6"/>
      <c r="C14" s="210" t="s">
        <v>54</v>
      </c>
      <c r="D14" s="210"/>
      <c r="E14" s="210"/>
      <c r="F14" s="210"/>
      <c r="H14" s="210" t="s">
        <v>54</v>
      </c>
      <c r="I14" s="210"/>
      <c r="J14" s="210"/>
      <c r="K14" s="210"/>
      <c r="M14" s="210" t="s">
        <v>54</v>
      </c>
      <c r="N14" s="210"/>
      <c r="O14" s="210"/>
      <c r="P14" s="210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1" customFormat="1" ht="17" x14ac:dyDescent="0.4">
      <c r="A15" s="6"/>
      <c r="C15" s="211" t="s">
        <v>43</v>
      </c>
      <c r="D15" s="212"/>
      <c r="E15" s="23" t="s">
        <v>42</v>
      </c>
      <c r="F15" s="35" t="s">
        <v>55</v>
      </c>
      <c r="H15" s="211" t="s">
        <v>43</v>
      </c>
      <c r="I15" s="212"/>
      <c r="J15" s="23" t="s">
        <v>42</v>
      </c>
      <c r="K15" s="35" t="s">
        <v>55</v>
      </c>
      <c r="M15" s="211" t="s">
        <v>43</v>
      </c>
      <c r="N15" s="212"/>
      <c r="O15" s="23" t="s">
        <v>42</v>
      </c>
      <c r="P15" s="35" t="s">
        <v>55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1" customFormat="1" ht="24.65" customHeight="1" x14ac:dyDescent="0.4">
      <c r="A16" s="6"/>
      <c r="C16" s="213" t="s">
        <v>39</v>
      </c>
      <c r="D16" s="214"/>
      <c r="E16" s="19">
        <v>984.8</v>
      </c>
      <c r="F16" s="20">
        <f>E16*1.4</f>
        <v>1378.7199999999998</v>
      </c>
      <c r="H16" s="213" t="s">
        <v>37</v>
      </c>
      <c r="I16" s="214"/>
      <c r="J16" s="19">
        <v>486.72</v>
      </c>
      <c r="K16" s="20">
        <f>J16*1.4</f>
        <v>681.40800000000002</v>
      </c>
      <c r="M16" s="213" t="s">
        <v>38</v>
      </c>
      <c r="N16" s="214"/>
      <c r="O16" s="19">
        <v>108.16</v>
      </c>
      <c r="P16" s="20">
        <f>O16*1.4</f>
        <v>151.42399999999998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1" customFormat="1" ht="28.5" customHeight="1" x14ac:dyDescent="0.4">
      <c r="A17" s="6"/>
      <c r="H17" s="213" t="s">
        <v>38</v>
      </c>
      <c r="I17" s="214"/>
      <c r="J17" s="19">
        <v>108.16</v>
      </c>
      <c r="K17" s="20">
        <f>J17*1.4</f>
        <v>151.42399999999998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1" customFormat="1" ht="22" customHeight="1" thickBot="1" x14ac:dyDescent="0.45">
      <c r="A18" s="6"/>
      <c r="C18" s="188" t="s">
        <v>129</v>
      </c>
      <c r="D18" s="188"/>
      <c r="E18" s="188"/>
      <c r="F18" s="188"/>
      <c r="M18" s="188" t="s">
        <v>129</v>
      </c>
      <c r="N18" s="188"/>
      <c r="O18" s="188"/>
      <c r="P18" s="18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1" customFormat="1" ht="26.5" thickBot="1" x14ac:dyDescent="0.45">
      <c r="A19" s="6"/>
      <c r="C19" s="41" t="s">
        <v>36</v>
      </c>
      <c r="D19" s="41" t="s">
        <v>29</v>
      </c>
      <c r="E19" s="42" t="s">
        <v>59</v>
      </c>
      <c r="F19" s="43" t="s">
        <v>30</v>
      </c>
      <c r="H19" s="188" t="s">
        <v>129</v>
      </c>
      <c r="I19" s="188"/>
      <c r="J19" s="188"/>
      <c r="K19" s="188"/>
      <c r="M19" s="188" t="s">
        <v>62</v>
      </c>
      <c r="N19" s="188"/>
      <c r="O19" s="188"/>
      <c r="P19" s="188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1" customFormat="1" ht="15" thickBot="1" x14ac:dyDescent="0.4">
      <c r="A20" s="5"/>
      <c r="C20" s="27" t="s">
        <v>44</v>
      </c>
      <c r="D20" s="28">
        <v>719.53899999999999</v>
      </c>
      <c r="E20" s="28">
        <v>356.82066666666663</v>
      </c>
      <c r="F20" s="28">
        <v>578.73900000000003</v>
      </c>
      <c r="H20" s="188" t="s">
        <v>62</v>
      </c>
      <c r="I20" s="188"/>
      <c r="J20" s="188"/>
      <c r="K20" s="188"/>
      <c r="M20" s="41" t="s">
        <v>49</v>
      </c>
      <c r="N20" s="41" t="s">
        <v>32</v>
      </c>
      <c r="O20" s="42" t="s">
        <v>33</v>
      </c>
      <c r="P20" s="43" t="s">
        <v>48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s="1" customFormat="1" ht="17.149999999999999" customHeight="1" thickBot="1" x14ac:dyDescent="0.4">
      <c r="A21" s="5"/>
      <c r="C21" s="27" t="s">
        <v>40</v>
      </c>
      <c r="D21" s="28">
        <v>244.18233333333336</v>
      </c>
      <c r="E21" s="28">
        <v>244.18233333333336</v>
      </c>
      <c r="F21" s="28">
        <v>244.18233333333336</v>
      </c>
      <c r="H21" s="41" t="s">
        <v>49</v>
      </c>
      <c r="I21" s="41" t="s">
        <v>32</v>
      </c>
      <c r="J21" s="42" t="s">
        <v>33</v>
      </c>
      <c r="K21" s="43" t="s">
        <v>48</v>
      </c>
      <c r="M21" s="36" t="s">
        <v>51</v>
      </c>
      <c r="N21" s="28">
        <v>34.516666666666673</v>
      </c>
      <c r="O21" s="28">
        <v>30.708333333333336</v>
      </c>
      <c r="P21" s="28">
        <v>17.899999999999999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1" customFormat="1" ht="15" thickBot="1" x14ac:dyDescent="0.4">
      <c r="A22" s="5"/>
      <c r="C22" s="27" t="s">
        <v>34</v>
      </c>
      <c r="D22" s="28">
        <v>249.46233333333333</v>
      </c>
      <c r="E22" s="28">
        <v>248.96733333333336</v>
      </c>
      <c r="F22" s="28">
        <v>248.96733333333336</v>
      </c>
      <c r="H22" s="36" t="s">
        <v>50</v>
      </c>
      <c r="I22" s="28">
        <v>31.832000000000001</v>
      </c>
      <c r="J22" s="28">
        <v>44.452500000000001</v>
      </c>
      <c r="K22" s="28">
        <v>4.1487499999999997</v>
      </c>
      <c r="M22" s="189" t="s">
        <v>64</v>
      </c>
      <c r="N22" s="189"/>
      <c r="O22" s="189"/>
      <c r="P22" s="189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1" customFormat="1" ht="15" thickBot="1" x14ac:dyDescent="0.4">
      <c r="A23" s="5"/>
      <c r="H23" s="36" t="s">
        <v>51</v>
      </c>
      <c r="I23" s="28">
        <v>20.71</v>
      </c>
      <c r="J23" s="28">
        <v>18.425000000000001</v>
      </c>
      <c r="K23" s="28">
        <v>13.425000000000001</v>
      </c>
      <c r="M23" s="190">
        <v>129.37158943466173</v>
      </c>
      <c r="N23" s="190"/>
      <c r="O23" s="190"/>
      <c r="P23" s="190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1" customFormat="1" ht="22" customHeight="1" thickBot="1" x14ac:dyDescent="0.4">
      <c r="A24" s="5"/>
      <c r="C24" s="215" t="s">
        <v>130</v>
      </c>
      <c r="D24" s="215"/>
      <c r="E24" s="215"/>
      <c r="F24" s="215"/>
      <c r="H24" s="189" t="s">
        <v>52</v>
      </c>
      <c r="I24" s="189"/>
      <c r="J24" s="189"/>
      <c r="K24" s="189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1" customFormat="1" ht="26.5" thickBot="1" x14ac:dyDescent="0.4">
      <c r="A25" s="5"/>
      <c r="C25" s="26" t="s">
        <v>45</v>
      </c>
      <c r="D25" s="26" t="s">
        <v>29</v>
      </c>
      <c r="E25" s="25" t="s">
        <v>59</v>
      </c>
      <c r="F25" s="24" t="s">
        <v>30</v>
      </c>
      <c r="H25" s="196" t="s">
        <v>68</v>
      </c>
      <c r="I25" s="197"/>
      <c r="J25" s="198" t="s">
        <v>41</v>
      </c>
      <c r="K25" s="199"/>
      <c r="M25" s="191" t="s">
        <v>65</v>
      </c>
      <c r="N25" s="191"/>
      <c r="O25" s="191"/>
      <c r="P25" s="19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1" customFormat="1" x14ac:dyDescent="0.35">
      <c r="A26" s="5"/>
      <c r="C26" s="27" t="s">
        <v>46</v>
      </c>
      <c r="D26" s="28">
        <f>D20+D21*3+D22*2</f>
        <v>1951.0106666666666</v>
      </c>
      <c r="E26" s="28">
        <f t="shared" ref="E26:F26" si="0">E20+E21*3+E22*2</f>
        <v>1587.3023333333333</v>
      </c>
      <c r="F26" s="28">
        <f t="shared" si="0"/>
        <v>1809.2206666666668</v>
      </c>
      <c r="H26" s="200">
        <v>1313.42</v>
      </c>
      <c r="I26" s="201"/>
      <c r="J26" s="202">
        <v>129.37158943466173</v>
      </c>
      <c r="K26" s="200"/>
      <c r="M26" s="187">
        <f>SUM(N21:P21,M23)</f>
        <v>212.49658943466173</v>
      </c>
      <c r="N26" s="187"/>
      <c r="O26" s="187"/>
      <c r="P26" s="187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1" customFormat="1" ht="19" customHeight="1" thickBot="1" x14ac:dyDescent="0.4">
      <c r="A27" s="5"/>
      <c r="C27" s="36" t="s">
        <v>57</v>
      </c>
      <c r="D27" s="28">
        <f>D21*3+D22</f>
        <v>982.00933333333342</v>
      </c>
      <c r="E27" s="28">
        <f>E21*3+E22</f>
        <v>981.51433333333341</v>
      </c>
      <c r="F27" s="28">
        <f>F21*3+F22</f>
        <v>981.51433333333341</v>
      </c>
      <c r="L27" s="40"/>
      <c r="M27" s="44" t="s">
        <v>56</v>
      </c>
      <c r="N27" s="44"/>
      <c r="O27" s="44" t="s">
        <v>55</v>
      </c>
      <c r="P27" s="44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1" customFormat="1" ht="28" customHeight="1" x14ac:dyDescent="0.35">
      <c r="A28" s="5"/>
      <c r="B28" s="75"/>
      <c r="C28" s="75"/>
      <c r="D28" s="77"/>
      <c r="E28" s="77"/>
      <c r="F28" s="77"/>
      <c r="G28" s="75"/>
      <c r="H28" s="191" t="s">
        <v>61</v>
      </c>
      <c r="I28" s="191"/>
      <c r="J28" s="191"/>
      <c r="K28" s="191"/>
      <c r="L28" s="40"/>
      <c r="M28" s="44">
        <f>M26</f>
        <v>212.49658943466173</v>
      </c>
      <c r="N28" s="44"/>
      <c r="O28" s="44">
        <f>P16</f>
        <v>151.42399999999998</v>
      </c>
      <c r="P28" s="44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1" customFormat="1" ht="24" customHeight="1" thickBot="1" x14ac:dyDescent="0.4">
      <c r="A29" s="5"/>
      <c r="B29" s="44"/>
      <c r="C29" s="44"/>
      <c r="D29" s="44"/>
      <c r="E29" s="44"/>
      <c r="F29" s="44"/>
      <c r="G29" s="44"/>
      <c r="H29" s="192" t="s">
        <v>50</v>
      </c>
      <c r="I29" s="193"/>
      <c r="J29" s="194" t="s">
        <v>51</v>
      </c>
      <c r="K29" s="195"/>
      <c r="L29" s="40"/>
      <c r="M29" s="44"/>
      <c r="N29" s="70">
        <f>M28/O28</f>
        <v>1.4033217286207058</v>
      </c>
      <c r="O29" s="44"/>
      <c r="P29" s="44" t="str">
        <f>"+ "&amp;INT(N29*100-100)&amp;"%"</f>
        <v>+ 40%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1" customFormat="1" ht="23.15" customHeight="1" x14ac:dyDescent="0.35">
      <c r="A30" s="5"/>
      <c r="B30" s="44"/>
      <c r="C30" s="44" t="s">
        <v>47</v>
      </c>
      <c r="D30" s="68">
        <f>$F16</f>
        <v>1378.7199999999998</v>
      </c>
      <c r="E30" s="68">
        <f>$F16</f>
        <v>1378.7199999999998</v>
      </c>
      <c r="F30" s="68">
        <f>$F16</f>
        <v>1378.7199999999998</v>
      </c>
      <c r="G30" s="44"/>
      <c r="H30" s="184">
        <f>H26</f>
        <v>1313.42</v>
      </c>
      <c r="I30" s="185"/>
      <c r="J30" s="186">
        <f>SUM(I23:K23)+J26</f>
        <v>181.93158943466173</v>
      </c>
      <c r="K30" s="184"/>
      <c r="L30" s="44" t="s">
        <v>66</v>
      </c>
      <c r="M30" s="44"/>
      <c r="N30" s="44"/>
      <c r="O30" s="44"/>
      <c r="P30" s="44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1" customFormat="1" ht="31.5" customHeight="1" x14ac:dyDescent="0.4">
      <c r="A31" s="7" t="s">
        <v>0</v>
      </c>
      <c r="B31" s="44"/>
      <c r="C31" s="44"/>
      <c r="D31" s="76">
        <f>D26/D30</f>
        <v>1.415088391164752</v>
      </c>
      <c r="E31" s="76">
        <f>E26/E30</f>
        <v>1.1512869424780474</v>
      </c>
      <c r="F31" s="76">
        <f>F26/F30</f>
        <v>1.3122466248887861</v>
      </c>
      <c r="G31" s="44"/>
      <c r="H31" s="44" t="s">
        <v>50</v>
      </c>
      <c r="I31" s="68">
        <f>H30</f>
        <v>1313.42</v>
      </c>
      <c r="J31" s="71">
        <f>K16</f>
        <v>681.40800000000002</v>
      </c>
      <c r="K31" s="70">
        <f>I31/J31</f>
        <v>1.9275089227012305</v>
      </c>
      <c r="L31" s="44" t="str">
        <f>L$30&amp;" "&amp;H31</f>
        <v>Podanie w ramach hospitalizacji jednodniowej</v>
      </c>
      <c r="M31" s="44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1" customFormat="1" ht="31.5" customHeight="1" x14ac:dyDescent="0.35">
      <c r="A32" s="5"/>
      <c r="B32" s="44"/>
      <c r="C32" s="44"/>
      <c r="D32" s="76">
        <f>D27/D30</f>
        <v>0.71226161463773174</v>
      </c>
      <c r="E32" s="76">
        <f>E27/E30</f>
        <v>0.71190258597346345</v>
      </c>
      <c r="F32" s="76">
        <f>F27/F30</f>
        <v>0.71190258597346345</v>
      </c>
      <c r="G32" s="44"/>
      <c r="H32" s="44" t="s">
        <v>51</v>
      </c>
      <c r="I32" s="68">
        <f>J30</f>
        <v>181.93158943466173</v>
      </c>
      <c r="J32" s="71">
        <f>K17</f>
        <v>151.42399999999998</v>
      </c>
      <c r="K32" s="70">
        <f>I32/J32</f>
        <v>1.2014712954000804</v>
      </c>
      <c r="L32" s="44" t="str">
        <f>L$30&amp;" "&amp;H32</f>
        <v>Podanie w ramach wizyty ambulatoryjnej</v>
      </c>
      <c r="M32" s="44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s="1" customFormat="1" x14ac:dyDescent="0.35">
      <c r="A33" s="5"/>
      <c r="B33" s="44"/>
      <c r="C33" s="44"/>
      <c r="D33" s="44" t="str">
        <f>"+ "&amp;ROUND(((D31-1)*100),0)&amp;"%"</f>
        <v>+ 42%</v>
      </c>
      <c r="E33" s="44" t="str">
        <f>"+ "&amp;ROUND(((E31-1)*100),0)&amp;"%"</f>
        <v>+ 15%</v>
      </c>
      <c r="F33" s="44" t="str">
        <f>"+ "&amp;ROUND(((F31-1)*100),0)&amp;"%"</f>
        <v>+ 31%</v>
      </c>
      <c r="G33" s="44"/>
      <c r="H33" s="44"/>
      <c r="I33" s="44"/>
      <c r="J33" s="44"/>
      <c r="K33" s="44"/>
      <c r="L33" s="44"/>
      <c r="M33" s="44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s="1" customFormat="1" x14ac:dyDescent="0.35">
      <c r="A34" s="5"/>
      <c r="B34" s="44"/>
      <c r="C34" s="44"/>
      <c r="D34" s="44" t="str">
        <f>"- "&amp;ROUND(((D32-1)*-100),0)&amp;"%"</f>
        <v>- 29%</v>
      </c>
      <c r="E34" s="44" t="str">
        <f t="shared" ref="E34:F34" si="1">"- "&amp;ROUND(((E32-1)*-100),0)&amp;"%"</f>
        <v>- 29%</v>
      </c>
      <c r="F34" s="44" t="str">
        <f t="shared" si="1"/>
        <v>- 29%</v>
      </c>
      <c r="G34" s="44"/>
      <c r="H34" s="44" t="str">
        <f>"+ "&amp;INT(K31*100-100)&amp;"%"</f>
        <v>+ 92%</v>
      </c>
      <c r="I34" s="44"/>
      <c r="J34" s="44"/>
      <c r="K34" s="4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s="1" customFormat="1" x14ac:dyDescent="0.35">
      <c r="A35" s="5"/>
      <c r="B35" s="44"/>
      <c r="C35" s="44"/>
      <c r="D35" s="44"/>
      <c r="E35" s="44"/>
      <c r="F35" s="44"/>
      <c r="G35" s="44"/>
      <c r="H35" s="44" t="str">
        <f>"+ "&amp;INT(K32*100-100)&amp;"%"</f>
        <v>+ 20%</v>
      </c>
      <c r="I35" s="44"/>
      <c r="J35" s="44"/>
      <c r="K35" s="44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s="1" customFormat="1" x14ac:dyDescent="0.35">
      <c r="A36" s="5"/>
      <c r="B36" s="44"/>
      <c r="C36" s="44"/>
      <c r="D36" s="44"/>
      <c r="E36" s="44"/>
      <c r="F36" s="44"/>
      <c r="G36" s="44"/>
      <c r="H36" s="44"/>
      <c r="I36" s="44"/>
      <c r="J36" s="44"/>
      <c r="K36" s="44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s="1" customFormat="1" x14ac:dyDescent="0.35">
      <c r="A37" s="5"/>
      <c r="B37" s="44"/>
      <c r="C37" s="44"/>
      <c r="D37" s="44"/>
      <c r="E37" s="44"/>
      <c r="F37" s="44"/>
      <c r="G37" s="44"/>
      <c r="H37" s="69"/>
      <c r="I37" s="69"/>
      <c r="J37" s="69"/>
      <c r="K37" s="69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s="1" customFormat="1" x14ac:dyDescent="0.35">
      <c r="A38" s="5"/>
      <c r="B38" s="75"/>
      <c r="C38" s="75"/>
      <c r="D38" s="75"/>
      <c r="E38" s="75"/>
      <c r="F38" s="75"/>
      <c r="G38" s="75"/>
      <c r="H38" s="69"/>
      <c r="I38" s="69"/>
      <c r="J38" s="69"/>
      <c r="K38" s="69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s="1" customFormat="1" x14ac:dyDescent="0.35">
      <c r="A39" s="5"/>
      <c r="B39" s="75"/>
      <c r="C39" s="75"/>
      <c r="D39" s="75"/>
      <c r="E39" s="75"/>
      <c r="F39" s="75"/>
      <c r="G39" s="75"/>
      <c r="H39" s="69"/>
      <c r="I39" s="69"/>
      <c r="J39" s="69"/>
      <c r="K39" s="6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1" customFormat="1" x14ac:dyDescent="0.35">
      <c r="A40" s="5"/>
      <c r="B40" s="75"/>
      <c r="C40" s="75"/>
      <c r="D40" s="75"/>
      <c r="E40" s="75"/>
      <c r="F40" s="75"/>
      <c r="G40" s="75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s="1" customFormat="1" x14ac:dyDescent="0.35">
      <c r="A41" s="5"/>
      <c r="B41" s="75"/>
      <c r="C41" s="75"/>
      <c r="D41" s="75"/>
      <c r="E41" s="75"/>
      <c r="F41" s="75"/>
      <c r="G41" s="75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s="1" customFormat="1" x14ac:dyDescent="0.35">
      <c r="A42" s="5"/>
      <c r="B42" s="75"/>
      <c r="C42" s="75"/>
      <c r="D42" s="75"/>
      <c r="E42" s="75"/>
      <c r="F42" s="75"/>
      <c r="G42" s="75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s="1" customFormat="1" x14ac:dyDescent="0.35">
      <c r="A43" s="5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s="1" customFormat="1" x14ac:dyDescent="0.35">
      <c r="A44" s="5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s="1" customFormat="1" x14ac:dyDescent="0.35">
      <c r="A45" s="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s="1" customFormat="1" x14ac:dyDescent="0.35">
      <c r="A46" s="5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s="1" customFormat="1" x14ac:dyDescent="0.35">
      <c r="A47" s="5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x14ac:dyDescent="0.3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3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3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3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3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3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3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3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3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3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3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3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3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3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</sheetData>
  <mergeCells count="49">
    <mergeCell ref="A2:A4"/>
    <mergeCell ref="C6:F6"/>
    <mergeCell ref="H6:K6"/>
    <mergeCell ref="M6:P6"/>
    <mergeCell ref="C8:C9"/>
    <mergeCell ref="D8:E8"/>
    <mergeCell ref="F8:F9"/>
    <mergeCell ref="H8:H9"/>
    <mergeCell ref="I8:J9"/>
    <mergeCell ref="K8:K9"/>
    <mergeCell ref="M8:M9"/>
    <mergeCell ref="N8:O9"/>
    <mergeCell ref="P8:P9"/>
    <mergeCell ref="A7:A11"/>
    <mergeCell ref="F10:F12"/>
    <mergeCell ref="I10:J10"/>
    <mergeCell ref="N10:O10"/>
    <mergeCell ref="I11:J11"/>
    <mergeCell ref="G13:H13"/>
    <mergeCell ref="C14:F14"/>
    <mergeCell ref="H14:K14"/>
    <mergeCell ref="M14:P14"/>
    <mergeCell ref="C15:D15"/>
    <mergeCell ref="H15:I15"/>
    <mergeCell ref="M15:N15"/>
    <mergeCell ref="C24:F24"/>
    <mergeCell ref="H24:K24"/>
    <mergeCell ref="C16:D16"/>
    <mergeCell ref="H16:I16"/>
    <mergeCell ref="M16:N16"/>
    <mergeCell ref="H17:I17"/>
    <mergeCell ref="C18:F18"/>
    <mergeCell ref="M18:P18"/>
    <mergeCell ref="H19:K19"/>
    <mergeCell ref="M19:P19"/>
    <mergeCell ref="H20:K20"/>
    <mergeCell ref="M22:P22"/>
    <mergeCell ref="M23:P23"/>
    <mergeCell ref="H25:I25"/>
    <mergeCell ref="J25:K25"/>
    <mergeCell ref="M25:P25"/>
    <mergeCell ref="H26:I26"/>
    <mergeCell ref="J26:K26"/>
    <mergeCell ref="M26:P26"/>
    <mergeCell ref="H28:K28"/>
    <mergeCell ref="H29:I29"/>
    <mergeCell ref="J29:K29"/>
    <mergeCell ref="H30:I30"/>
    <mergeCell ref="J30:K30"/>
  </mergeCells>
  <hyperlinks>
    <hyperlink ref="A31" r:id="rId1" xr:uid="{782724CD-A79C-442A-819F-D0A9E1DC6269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9B740-C58F-47D6-A5D0-7D146E09494C}">
  <dimension ref="A1:XFC97"/>
  <sheetViews>
    <sheetView showGridLines="0" showRowColHeaders="0" zoomScale="85" zoomScaleNormal="85" workbookViewId="0"/>
  </sheetViews>
  <sheetFormatPr defaultColWidth="0" defaultRowHeight="14.5" x14ac:dyDescent="0.35"/>
  <cols>
    <col min="1" max="1" width="32.453125" customWidth="1"/>
    <col min="2" max="2" width="6.81640625" customWidth="1"/>
    <col min="3" max="3" width="26" customWidth="1"/>
    <col min="4" max="4" width="15.453125" customWidth="1"/>
    <col min="5" max="6" width="16.81640625" customWidth="1"/>
    <col min="7" max="7" width="16.453125" customWidth="1"/>
    <col min="8" max="8" width="15.453125" customWidth="1"/>
    <col min="9" max="9" width="12.453125" customWidth="1"/>
    <col min="10" max="10" width="18" customWidth="1"/>
    <col min="11" max="11" width="13.1796875" customWidth="1"/>
    <col min="12" max="12" width="16.54296875" customWidth="1"/>
    <col min="13" max="13" width="15.81640625" customWidth="1"/>
    <col min="14" max="14" width="18.1796875" customWidth="1"/>
    <col min="15" max="15" width="17.54296875" customWidth="1"/>
    <col min="16" max="17" width="11.81640625" customWidth="1"/>
    <col min="18" max="34" width="0" hidden="1" customWidth="1"/>
    <col min="35" max="16382" width="9.1796875" hidden="1"/>
    <col min="16383" max="16383" width="0.81640625" hidden="1" customWidth="1"/>
    <col min="16384" max="16384" width="1" customWidth="1"/>
  </cols>
  <sheetData>
    <row r="1" spans="1:34" s="3" customFormat="1" x14ac:dyDescent="0.35"/>
    <row r="2" spans="1:34" s="2" customFormat="1" ht="15" customHeight="1" x14ac:dyDescent="0.35">
      <c r="A2" s="181" t="s">
        <v>7</v>
      </c>
    </row>
    <row r="3" spans="1:34" s="2" customFormat="1" ht="15" customHeight="1" x14ac:dyDescent="0.35">
      <c r="A3" s="181"/>
    </row>
    <row r="4" spans="1:34" s="2" customFormat="1" ht="15" customHeight="1" x14ac:dyDescent="0.35">
      <c r="A4" s="181"/>
    </row>
    <row r="5" spans="1:34" s="1" customFormat="1" ht="15" customHeight="1" x14ac:dyDescent="0.35">
      <c r="A5" s="4" t="s">
        <v>93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1" customFormat="1" ht="25" customHeight="1" x14ac:dyDescent="0.35">
      <c r="A6" s="5"/>
      <c r="C6" s="225" t="s">
        <v>97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1" customFormat="1" ht="14.5" customHeight="1" x14ac:dyDescent="0.35">
      <c r="A7" s="80"/>
      <c r="G7" s="29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1" customFormat="1" ht="14.5" customHeight="1" x14ac:dyDescent="0.35">
      <c r="A8" s="80"/>
      <c r="C8" s="235" t="s">
        <v>100</v>
      </c>
      <c r="D8" s="257" t="s">
        <v>94</v>
      </c>
      <c r="E8" s="258"/>
      <c r="F8" s="259"/>
      <c r="G8" s="237" t="s">
        <v>132</v>
      </c>
      <c r="H8" s="238"/>
      <c r="I8" s="238"/>
      <c r="J8" s="238"/>
      <c r="K8" s="238"/>
      <c r="L8" s="238"/>
      <c r="M8" s="238"/>
      <c r="N8" s="238"/>
      <c r="O8" s="238"/>
      <c r="P8" s="23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1" customFormat="1" ht="25.4" customHeight="1" x14ac:dyDescent="0.4">
      <c r="A9" s="6"/>
      <c r="C9" s="236"/>
      <c r="D9" s="93" t="s">
        <v>69</v>
      </c>
      <c r="E9" s="93" t="s">
        <v>70</v>
      </c>
      <c r="F9" s="94" t="s">
        <v>71</v>
      </c>
      <c r="G9" s="237"/>
      <c r="H9" s="238"/>
      <c r="I9" s="238"/>
      <c r="J9" s="238"/>
      <c r="K9" s="238"/>
      <c r="L9" s="238"/>
      <c r="M9" s="238"/>
      <c r="N9" s="238"/>
      <c r="O9" s="238"/>
      <c r="P9" s="23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1" customFormat="1" ht="21" customHeight="1" x14ac:dyDescent="0.4">
      <c r="A10" s="6"/>
      <c r="C10" s="81" t="s">
        <v>81</v>
      </c>
      <c r="D10" s="85">
        <v>0.21</v>
      </c>
      <c r="E10" s="86">
        <f>1-D10</f>
        <v>0.79</v>
      </c>
      <c r="F10" s="87" t="s">
        <v>96</v>
      </c>
      <c r="G10" s="251" t="s">
        <v>95</v>
      </c>
      <c r="H10" s="252"/>
      <c r="I10" s="252"/>
      <c r="J10" s="252"/>
      <c r="K10" s="252"/>
      <c r="L10" s="252"/>
      <c r="M10" s="252"/>
      <c r="N10" s="252"/>
      <c r="O10" s="252"/>
      <c r="P10" s="252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1" customFormat="1" ht="21" customHeight="1" x14ac:dyDescent="0.4">
      <c r="A11" s="6"/>
      <c r="C11" s="82" t="s">
        <v>82</v>
      </c>
      <c r="D11" s="88">
        <v>0.45</v>
      </c>
      <c r="E11" s="88">
        <f t="shared" ref="E11:E12" si="0">1-D11</f>
        <v>0.55000000000000004</v>
      </c>
      <c r="F11" s="89" t="s">
        <v>96</v>
      </c>
      <c r="G11" s="253" t="s">
        <v>133</v>
      </c>
      <c r="H11" s="254"/>
      <c r="I11" s="254"/>
      <c r="J11" s="254"/>
      <c r="K11" s="254"/>
      <c r="L11" s="254"/>
      <c r="M11" s="254"/>
      <c r="N11" s="254"/>
      <c r="O11" s="254"/>
      <c r="P11" s="254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1" customFormat="1" ht="21" customHeight="1" x14ac:dyDescent="0.4">
      <c r="A12" s="6"/>
      <c r="C12" s="83" t="s">
        <v>83</v>
      </c>
      <c r="D12" s="90">
        <v>0.8</v>
      </c>
      <c r="E12" s="90">
        <f t="shared" si="0"/>
        <v>0.19999999999999996</v>
      </c>
      <c r="F12" s="91" t="s">
        <v>96</v>
      </c>
      <c r="G12" s="255" t="s">
        <v>119</v>
      </c>
      <c r="H12" s="256"/>
      <c r="I12" s="256"/>
      <c r="J12" s="256"/>
      <c r="K12" s="256"/>
      <c r="L12" s="256"/>
      <c r="M12" s="256"/>
      <c r="N12" s="256"/>
      <c r="O12" s="256"/>
      <c r="P12" s="256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1" customFormat="1" ht="27" customHeight="1" x14ac:dyDescent="0.4">
      <c r="A13" s="6"/>
      <c r="C13" s="84" t="s">
        <v>88</v>
      </c>
      <c r="D13" s="92">
        <v>0.23</v>
      </c>
      <c r="E13" s="92">
        <f>1-F13-D13</f>
        <v>0.27</v>
      </c>
      <c r="F13" s="92">
        <v>0.5</v>
      </c>
      <c r="G13" s="264" t="s">
        <v>118</v>
      </c>
      <c r="H13" s="265"/>
      <c r="I13" s="265"/>
      <c r="J13" s="265"/>
      <c r="K13" s="265"/>
      <c r="L13" s="265"/>
      <c r="M13" s="265"/>
      <c r="N13" s="265"/>
      <c r="O13" s="265"/>
      <c r="P13" s="26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1" customFormat="1" ht="17" x14ac:dyDescent="0.4">
      <c r="A14" s="6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1" customFormat="1" ht="14.5" customHeight="1" x14ac:dyDescent="0.35">
      <c r="A15" s="5"/>
      <c r="C15" s="247" t="s">
        <v>98</v>
      </c>
      <c r="D15" s="247"/>
      <c r="E15" s="248"/>
      <c r="G15" s="261" t="s">
        <v>105</v>
      </c>
      <c r="H15" s="249"/>
      <c r="I15" s="249"/>
      <c r="J15" s="249"/>
      <c r="K15" s="250" t="s">
        <v>104</v>
      </c>
      <c r="M15" s="249" t="s">
        <v>108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1" customFormat="1" x14ac:dyDescent="0.35">
      <c r="A16" s="5"/>
      <c r="C16" s="249"/>
      <c r="D16" s="249"/>
      <c r="E16" s="250"/>
      <c r="G16" s="261"/>
      <c r="H16" s="249"/>
      <c r="I16" s="249"/>
      <c r="J16" s="249"/>
      <c r="K16" s="250"/>
      <c r="M16" s="249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1" customFormat="1" x14ac:dyDescent="0.35">
      <c r="A17" s="5"/>
      <c r="C17" s="243" t="s">
        <v>51</v>
      </c>
      <c r="D17" s="244"/>
      <c r="E17" s="144">
        <v>562</v>
      </c>
      <c r="G17" s="260" t="s">
        <v>101</v>
      </c>
      <c r="H17" s="243"/>
      <c r="I17" s="243"/>
      <c r="J17" s="244"/>
      <c r="K17" s="147">
        <v>108.16</v>
      </c>
      <c r="M17" s="146">
        <v>1.4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1" customFormat="1" ht="14.5" customHeight="1" x14ac:dyDescent="0.35">
      <c r="A18" s="5"/>
      <c r="C18" s="243" t="s">
        <v>50</v>
      </c>
      <c r="D18" s="244"/>
      <c r="E18" s="144">
        <v>2103</v>
      </c>
      <c r="G18" s="240" t="s">
        <v>102</v>
      </c>
      <c r="H18" s="241"/>
      <c r="I18" s="241"/>
      <c r="J18" s="242"/>
      <c r="K18" s="147">
        <v>486.72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1" customFormat="1" ht="14.5" customHeight="1" x14ac:dyDescent="0.35">
      <c r="A19" s="5"/>
      <c r="C19" s="245" t="s">
        <v>99</v>
      </c>
      <c r="D19" s="246"/>
      <c r="E19" s="145">
        <f>E17+E18</f>
        <v>2665</v>
      </c>
      <c r="G19" s="240" t="s">
        <v>103</v>
      </c>
      <c r="H19" s="241"/>
      <c r="I19" s="241"/>
      <c r="J19" s="242"/>
      <c r="K19" s="148">
        <v>324.48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1" customFormat="1" ht="17" x14ac:dyDescent="0.4">
      <c r="A20" s="6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s="1" customFormat="1" ht="28.75" customHeight="1" x14ac:dyDescent="0.4">
      <c r="A21" s="6"/>
      <c r="C21" s="239" t="s">
        <v>106</v>
      </c>
      <c r="D21" s="239"/>
      <c r="E21" s="239"/>
      <c r="F21" s="239"/>
      <c r="H21" s="239" t="s">
        <v>107</v>
      </c>
      <c r="I21" s="239"/>
      <c r="J21" s="239"/>
      <c r="K21" s="239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1" customFormat="1" ht="17" x14ac:dyDescent="0.4">
      <c r="A22" s="6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1" customFormat="1" ht="28.5" customHeight="1" x14ac:dyDescent="0.4">
      <c r="A23" s="6"/>
      <c r="C23" s="139" t="s">
        <v>80</v>
      </c>
      <c r="D23" s="139" t="s">
        <v>73</v>
      </c>
      <c r="E23" s="139" t="s">
        <v>74</v>
      </c>
      <c r="F23" s="139" t="s">
        <v>72</v>
      </c>
      <c r="H23" s="139" t="s">
        <v>80</v>
      </c>
      <c r="I23" s="139" t="s">
        <v>73</v>
      </c>
      <c r="J23" s="139" t="s">
        <v>74</v>
      </c>
      <c r="K23" s="139" t="s">
        <v>72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1" customFormat="1" ht="22" customHeight="1" x14ac:dyDescent="0.4">
      <c r="A24" s="6"/>
      <c r="C24" s="140" t="s">
        <v>81</v>
      </c>
      <c r="D24" s="149">
        <f>K34</f>
        <v>10489064.767999999</v>
      </c>
      <c r="E24" s="149">
        <f>N34</f>
        <v>22143000.485168345</v>
      </c>
      <c r="F24" s="149">
        <f>D24-E24</f>
        <v>-11653935.717168346</v>
      </c>
      <c r="H24" s="140" t="s">
        <v>81</v>
      </c>
      <c r="I24" s="149">
        <f>K34</f>
        <v>10489064.767999999</v>
      </c>
      <c r="J24" s="149">
        <f>O34</f>
        <v>19899051.257771086</v>
      </c>
      <c r="K24" s="149">
        <f>I24-J24</f>
        <v>-9409986.4897710867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1" customFormat="1" ht="17" x14ac:dyDescent="0.4">
      <c r="A25" s="6"/>
      <c r="C25" s="141" t="s">
        <v>82</v>
      </c>
      <c r="D25" s="149">
        <f>K39</f>
        <v>7941448.5423428249</v>
      </c>
      <c r="E25" s="149">
        <f>N39</f>
        <v>16191097.567448176</v>
      </c>
      <c r="F25" s="149">
        <f t="shared" ref="F25:F27" si="1">D25-E25</f>
        <v>-8249649.0251053516</v>
      </c>
      <c r="H25" s="141" t="s">
        <v>82</v>
      </c>
      <c r="I25" s="149">
        <f>K39</f>
        <v>7941448.5423428249</v>
      </c>
      <c r="J25" s="149">
        <f>O39</f>
        <v>14627108.703892522</v>
      </c>
      <c r="K25" s="149">
        <f t="shared" ref="K25:K27" si="2">I25-J25</f>
        <v>-6685660.1615496967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1" customFormat="1" ht="18" customHeight="1" x14ac:dyDescent="0.35">
      <c r="A26" s="5"/>
      <c r="C26" s="142" t="s">
        <v>83</v>
      </c>
      <c r="D26" s="149">
        <f>K44</f>
        <v>4212473.9884287715</v>
      </c>
      <c r="E26" s="149">
        <f>N44</f>
        <v>7479230.2524171919</v>
      </c>
      <c r="F26" s="149">
        <f t="shared" si="1"/>
        <v>-3266756.2639884204</v>
      </c>
      <c r="H26" s="142" t="s">
        <v>83</v>
      </c>
      <c r="I26" s="149">
        <f>K44</f>
        <v>4212473.9884287715</v>
      </c>
      <c r="J26" s="149">
        <f>O44</f>
        <v>6910507.0293060429</v>
      </c>
      <c r="K26" s="149">
        <f t="shared" si="2"/>
        <v>-2698033.0408772714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1" customFormat="1" ht="17.149999999999999" customHeight="1" x14ac:dyDescent="0.35">
      <c r="A27" s="5"/>
      <c r="C27" s="143" t="s">
        <v>88</v>
      </c>
      <c r="D27" s="149">
        <f>K50</f>
        <v>6391994.0311714122</v>
      </c>
      <c r="E27" s="149">
        <f>N50</f>
        <v>9228155.6054108348</v>
      </c>
      <c r="F27" s="149">
        <f t="shared" si="1"/>
        <v>-2836161.5742394226</v>
      </c>
      <c r="H27" s="143" t="s">
        <v>88</v>
      </c>
      <c r="I27" s="149">
        <f>K50</f>
        <v>6391994.0311714122</v>
      </c>
      <c r="J27" s="149">
        <f>O50</f>
        <v>8446161.1736330073</v>
      </c>
      <c r="K27" s="149">
        <f t="shared" si="2"/>
        <v>-2054167.1424615951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1" customFormat="1" x14ac:dyDescent="0.35">
      <c r="A28" s="5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1" customFormat="1" ht="28.75" customHeight="1" x14ac:dyDescent="0.35">
      <c r="A29" s="5"/>
      <c r="C29" s="239" t="s">
        <v>93</v>
      </c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1" customFormat="1" ht="22" customHeight="1" x14ac:dyDescent="0.35">
      <c r="A30" s="5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101" customFormat="1" ht="36" x14ac:dyDescent="0.35">
      <c r="A31" s="5"/>
      <c r="B31" s="1"/>
      <c r="C31" s="99" t="s">
        <v>81</v>
      </c>
      <c r="D31" s="99" t="s">
        <v>79</v>
      </c>
      <c r="E31" s="99" t="s">
        <v>109</v>
      </c>
      <c r="F31" s="99" t="s">
        <v>114</v>
      </c>
      <c r="G31" s="99" t="s">
        <v>115</v>
      </c>
      <c r="H31" s="99" t="s">
        <v>110</v>
      </c>
      <c r="I31" s="99" t="s">
        <v>120</v>
      </c>
      <c r="J31" s="99" t="s">
        <v>111</v>
      </c>
      <c r="K31" s="99" t="s">
        <v>123</v>
      </c>
      <c r="L31" s="99" t="s">
        <v>84</v>
      </c>
      <c r="M31" s="99" t="s">
        <v>85</v>
      </c>
      <c r="N31" s="99" t="s">
        <v>112</v>
      </c>
      <c r="O31" s="99" t="s">
        <v>113</v>
      </c>
      <c r="P31" s="99" t="s">
        <v>86</v>
      </c>
      <c r="Q31" s="99" t="s">
        <v>87</v>
      </c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</row>
    <row r="32" spans="1:34" s="98" customFormat="1" x14ac:dyDescent="0.35">
      <c r="A32" s="5"/>
      <c r="B32" s="1"/>
      <c r="C32" s="102" t="s">
        <v>69</v>
      </c>
      <c r="D32" s="103">
        <f>E17</f>
        <v>562</v>
      </c>
      <c r="E32" s="155">
        <f>D32/SUM(D32:D33)</f>
        <v>0.21088180112570357</v>
      </c>
      <c r="F32" s="103">
        <v>2899</v>
      </c>
      <c r="G32" s="105">
        <f>F32/D32</f>
        <v>5.1583629893238436</v>
      </c>
      <c r="H32" s="104">
        <f>$K$17</f>
        <v>108.16</v>
      </c>
      <c r="I32" s="167">
        <f>$M$17</f>
        <v>1.4</v>
      </c>
      <c r="J32" s="106">
        <f>H32*I32</f>
        <v>151.42399999999998</v>
      </c>
      <c r="K32" s="108">
        <f>F32*J32</f>
        <v>438978.17599999992</v>
      </c>
      <c r="L32" s="107">
        <f>'KOSZTY_Wariant 1'!$I$11</f>
        <v>181.93158943466202</v>
      </c>
      <c r="M32" s="106">
        <f>'KOSZTY_Wariant 2'!$I$11</f>
        <v>181.93158943466173</v>
      </c>
      <c r="N32" s="108">
        <f>L32*$G32*$D32</f>
        <v>527419.67777108517</v>
      </c>
      <c r="O32" s="108">
        <f>M32*$G32*$D32</f>
        <v>527419.67777108436</v>
      </c>
      <c r="P32" s="109"/>
      <c r="Q32" s="109"/>
      <c r="R32" s="97"/>
    </row>
    <row r="33" spans="1:16383" s="98" customFormat="1" ht="19" customHeight="1" x14ac:dyDescent="0.35">
      <c r="A33" s="5"/>
      <c r="B33" s="1"/>
      <c r="C33" s="102" t="s">
        <v>70</v>
      </c>
      <c r="D33" s="103">
        <f>E18</f>
        <v>2103</v>
      </c>
      <c r="E33" s="155">
        <f>D33/SUM(D32:D33)</f>
        <v>0.78911819887429646</v>
      </c>
      <c r="F33" s="103">
        <v>14749</v>
      </c>
      <c r="G33" s="105">
        <f>F33/D33</f>
        <v>7.0133143128863527</v>
      </c>
      <c r="H33" s="104">
        <f>$K$18</f>
        <v>486.72</v>
      </c>
      <c r="I33" s="167">
        <f>$M$17</f>
        <v>1.4</v>
      </c>
      <c r="J33" s="106">
        <f>H33*I33</f>
        <v>681.40800000000002</v>
      </c>
      <c r="K33" s="108">
        <f>F33*J33</f>
        <v>10050086.592</v>
      </c>
      <c r="L33" s="107">
        <f>'KOSZTY_Wariant 1'!$I$10</f>
        <v>1465.5624657534249</v>
      </c>
      <c r="M33" s="107">
        <f>'KOSZTY_Wariant 2'!$I$10</f>
        <v>1313.42</v>
      </c>
      <c r="N33" s="108">
        <f>L33*$G33*$D33</f>
        <v>21615580.807397261</v>
      </c>
      <c r="O33" s="108">
        <f>M33*$G33*$D33</f>
        <v>19371631.580000002</v>
      </c>
      <c r="P33" s="108"/>
      <c r="Q33" s="108"/>
      <c r="R33" s="97"/>
    </row>
    <row r="34" spans="1:16383" s="98" customFormat="1" x14ac:dyDescent="0.35">
      <c r="A34" s="5"/>
      <c r="B34" s="75"/>
      <c r="C34" s="102" t="s">
        <v>99</v>
      </c>
      <c r="D34" s="103">
        <f>SUM(D32:D33)</f>
        <v>2665</v>
      </c>
      <c r="E34" s="156">
        <f>E32+E33</f>
        <v>1</v>
      </c>
      <c r="F34" s="102"/>
      <c r="G34" s="102"/>
      <c r="H34" s="102"/>
      <c r="I34" s="102"/>
      <c r="J34" s="106"/>
      <c r="K34" s="108">
        <f>SUM(K32:K33)</f>
        <v>10489064.767999999</v>
      </c>
      <c r="L34" s="107"/>
      <c r="M34" s="107"/>
      <c r="N34" s="108">
        <f>SUM(N32:N33)</f>
        <v>22143000.485168345</v>
      </c>
      <c r="O34" s="108">
        <f>SUM(O32:O33)</f>
        <v>19899051.257771086</v>
      </c>
      <c r="P34" s="108">
        <f>K34-N34</f>
        <v>-11653935.717168346</v>
      </c>
      <c r="Q34" s="108">
        <f>K34-O34</f>
        <v>-9409986.4897710867</v>
      </c>
      <c r="R34" s="97"/>
    </row>
    <row r="35" spans="1:16383" s="1" customFormat="1" x14ac:dyDescent="0.35">
      <c r="A35" s="5"/>
      <c r="B35" s="44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16383" s="1" customFormat="1" ht="36" x14ac:dyDescent="0.35">
      <c r="A36" s="5"/>
      <c r="B36" s="44"/>
      <c r="C36" s="110" t="s">
        <v>82</v>
      </c>
      <c r="D36" s="110" t="s">
        <v>79</v>
      </c>
      <c r="E36" s="110" t="s">
        <v>116</v>
      </c>
      <c r="F36" s="110" t="s">
        <v>114</v>
      </c>
      <c r="G36" s="110" t="s">
        <v>115</v>
      </c>
      <c r="H36" s="110" t="s">
        <v>110</v>
      </c>
      <c r="I36" s="110" t="s">
        <v>120</v>
      </c>
      <c r="J36" s="110" t="s">
        <v>111</v>
      </c>
      <c r="K36" s="110" t="s">
        <v>123</v>
      </c>
      <c r="L36" s="110" t="s">
        <v>84</v>
      </c>
      <c r="M36" s="110" t="s">
        <v>85</v>
      </c>
      <c r="N36" s="110" t="s">
        <v>112</v>
      </c>
      <c r="O36" s="110" t="s">
        <v>113</v>
      </c>
      <c r="P36" s="110" t="s">
        <v>86</v>
      </c>
      <c r="Q36" s="110" t="s">
        <v>87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16383" s="1" customFormat="1" ht="17" x14ac:dyDescent="0.4">
      <c r="A37" s="7" t="s">
        <v>0</v>
      </c>
      <c r="B37" s="44"/>
      <c r="C37" s="111" t="s">
        <v>69</v>
      </c>
      <c r="D37" s="112">
        <f>$E$19*E37</f>
        <v>1199.25</v>
      </c>
      <c r="E37" s="157">
        <v>0.45</v>
      </c>
      <c r="F37" s="112">
        <f>D37*G37</f>
        <v>6186.1668149466195</v>
      </c>
      <c r="G37" s="117">
        <f>$G$32</f>
        <v>5.1583629893238436</v>
      </c>
      <c r="H37" s="118">
        <f>$K$17</f>
        <v>108.16</v>
      </c>
      <c r="I37" s="168">
        <f>$M$17</f>
        <v>1.4</v>
      </c>
      <c r="J37" s="113">
        <f>H37*I37</f>
        <v>151.42399999999998</v>
      </c>
      <c r="K37" s="114">
        <f>F37*J37</f>
        <v>936734.12378647679</v>
      </c>
      <c r="L37" s="115">
        <f>'KOSZTY_Wariant 1'!$I$11</f>
        <v>181.93158943466202</v>
      </c>
      <c r="M37" s="113">
        <f>'KOSZTY_Wariant 2'!$I$11</f>
        <v>181.93158943466173</v>
      </c>
      <c r="N37" s="114">
        <f>L37*$G37*$D37</f>
        <v>1125459.1611511991</v>
      </c>
      <c r="O37" s="114">
        <f>M37*$G37*$D37</f>
        <v>1125459.1611511973</v>
      </c>
      <c r="P37" s="116"/>
      <c r="Q37" s="116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16383" s="1" customFormat="1" x14ac:dyDescent="0.35">
      <c r="A38" s="5"/>
      <c r="B38" s="44"/>
      <c r="C38" s="111" t="s">
        <v>70</v>
      </c>
      <c r="D38" s="112">
        <f>$E$19*E38</f>
        <v>1465.7500000000002</v>
      </c>
      <c r="E38" s="157">
        <f>1-E37</f>
        <v>0.55000000000000004</v>
      </c>
      <c r="F38" s="112">
        <f>D38*G38</f>
        <v>10279.765454113172</v>
      </c>
      <c r="G38" s="117">
        <f>$G$33</f>
        <v>7.0133143128863527</v>
      </c>
      <c r="H38" s="118">
        <f>$K$18</f>
        <v>486.72</v>
      </c>
      <c r="I38" s="168">
        <f>$M$17</f>
        <v>1.4</v>
      </c>
      <c r="J38" s="113">
        <f>H38*I38</f>
        <v>681.40800000000002</v>
      </c>
      <c r="K38" s="114">
        <f>F38*J38</f>
        <v>7004714.4185563484</v>
      </c>
      <c r="L38" s="115">
        <f>'KOSZTY_Wariant 1'!$I$10</f>
        <v>1465.5624657534249</v>
      </c>
      <c r="M38" s="115">
        <f>'KOSZTY_Wariant 2'!$I$10</f>
        <v>1313.42</v>
      </c>
      <c r="N38" s="114">
        <f>L38*$G38*$D38</f>
        <v>15065638.406296978</v>
      </c>
      <c r="O38" s="114">
        <f>M38*$G38*$D38</f>
        <v>13501649.542741325</v>
      </c>
      <c r="P38" s="114"/>
      <c r="Q38" s="114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16383" s="1" customFormat="1" x14ac:dyDescent="0.35">
      <c r="A39" s="5"/>
      <c r="B39" s="44"/>
      <c r="C39" s="111" t="s">
        <v>99</v>
      </c>
      <c r="D39" s="112">
        <f>SUM(D37:D38)</f>
        <v>2665</v>
      </c>
      <c r="E39" s="158">
        <f>E37+E38</f>
        <v>1</v>
      </c>
      <c r="F39" s="111"/>
      <c r="G39" s="111"/>
      <c r="H39" s="111"/>
      <c r="I39" s="111"/>
      <c r="J39" s="113"/>
      <c r="K39" s="114">
        <f>SUM(K37:K38)</f>
        <v>7941448.5423428249</v>
      </c>
      <c r="L39" s="115"/>
      <c r="M39" s="115"/>
      <c r="N39" s="114">
        <f>SUM(N37:N38)</f>
        <v>16191097.567448176</v>
      </c>
      <c r="O39" s="114">
        <f>SUM(O37:O38)</f>
        <v>14627108.703892522</v>
      </c>
      <c r="P39" s="114">
        <f>K39-N39</f>
        <v>-8249649.0251053516</v>
      </c>
      <c r="Q39" s="114">
        <f>K39-O39</f>
        <v>-6685660.1615496967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16383" s="1" customFormat="1" x14ac:dyDescent="0.35">
      <c r="A40" s="5"/>
      <c r="B40" s="44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16383" s="1" customFormat="1" ht="36" x14ac:dyDescent="0.35">
      <c r="A41" s="5"/>
      <c r="B41" s="44"/>
      <c r="C41" s="129" t="s">
        <v>83</v>
      </c>
      <c r="D41" s="129" t="s">
        <v>79</v>
      </c>
      <c r="E41" s="129" t="s">
        <v>117</v>
      </c>
      <c r="F41" s="129" t="s">
        <v>114</v>
      </c>
      <c r="G41" s="129" t="s">
        <v>115</v>
      </c>
      <c r="H41" s="129" t="s">
        <v>110</v>
      </c>
      <c r="I41" s="129" t="s">
        <v>120</v>
      </c>
      <c r="J41" s="129" t="s">
        <v>111</v>
      </c>
      <c r="K41" s="129" t="s">
        <v>122</v>
      </c>
      <c r="L41" s="129" t="s">
        <v>84</v>
      </c>
      <c r="M41" s="129" t="s">
        <v>85</v>
      </c>
      <c r="N41" s="129" t="s">
        <v>112</v>
      </c>
      <c r="O41" s="129" t="s">
        <v>113</v>
      </c>
      <c r="P41" s="129" t="s">
        <v>86</v>
      </c>
      <c r="Q41" s="129" t="s">
        <v>87</v>
      </c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19"/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  <c r="EX41" s="119"/>
      <c r="EY41" s="119"/>
      <c r="EZ41" s="119"/>
      <c r="FA41" s="119"/>
      <c r="FB41" s="119"/>
      <c r="FC41" s="119"/>
      <c r="FD41" s="119"/>
      <c r="FE41" s="119"/>
      <c r="FF41" s="119"/>
      <c r="FG41" s="119"/>
      <c r="FH41" s="119"/>
      <c r="FI41" s="119"/>
      <c r="FJ41" s="119"/>
      <c r="FK41" s="119"/>
      <c r="FL41" s="119"/>
      <c r="FM41" s="119"/>
      <c r="FN41" s="119"/>
      <c r="FO41" s="119"/>
      <c r="FP41" s="119"/>
      <c r="FQ41" s="119"/>
      <c r="FR41" s="119"/>
      <c r="FS41" s="119"/>
      <c r="FT41" s="119"/>
      <c r="FU41" s="119"/>
      <c r="FV41" s="119"/>
      <c r="FW41" s="119"/>
      <c r="FX41" s="119"/>
      <c r="FY41" s="119"/>
      <c r="FZ41" s="119"/>
      <c r="GA41" s="119"/>
      <c r="GB41" s="119"/>
      <c r="GC41" s="119"/>
      <c r="GD41" s="119"/>
      <c r="GE41" s="119"/>
      <c r="GF41" s="119"/>
      <c r="GG41" s="119"/>
      <c r="GH41" s="119"/>
      <c r="GI41" s="119"/>
      <c r="GJ41" s="119"/>
      <c r="GK41" s="119"/>
      <c r="GL41" s="119"/>
      <c r="GM41" s="119"/>
      <c r="GN41" s="119"/>
      <c r="GO41" s="119"/>
      <c r="GP41" s="119"/>
      <c r="GQ41" s="119"/>
      <c r="GR41" s="119"/>
      <c r="GS41" s="119"/>
      <c r="GT41" s="119"/>
      <c r="GU41" s="119"/>
      <c r="GV41" s="119"/>
      <c r="GW41" s="119"/>
      <c r="GX41" s="119"/>
      <c r="GY41" s="119"/>
      <c r="GZ41" s="119"/>
      <c r="HA41" s="119"/>
      <c r="HB41" s="119"/>
      <c r="HC41" s="119"/>
      <c r="HD41" s="119"/>
      <c r="HE41" s="119"/>
      <c r="HF41" s="119"/>
      <c r="HG41" s="119"/>
      <c r="HH41" s="119"/>
      <c r="HI41" s="119"/>
      <c r="HJ41" s="119"/>
      <c r="HK41" s="119"/>
      <c r="HL41" s="119"/>
      <c r="HM41" s="119"/>
      <c r="HN41" s="119"/>
      <c r="HO41" s="119"/>
      <c r="HP41" s="119"/>
      <c r="HQ41" s="119"/>
      <c r="HR41" s="119"/>
      <c r="HS41" s="119"/>
      <c r="HT41" s="119"/>
      <c r="HU41" s="119"/>
      <c r="HV41" s="119"/>
      <c r="HW41" s="119"/>
      <c r="HX41" s="119"/>
      <c r="HY41" s="119"/>
      <c r="HZ41" s="119"/>
      <c r="IA41" s="119"/>
      <c r="IB41" s="119"/>
      <c r="IC41" s="119"/>
      <c r="ID41" s="119"/>
      <c r="IE41" s="119"/>
      <c r="IF41" s="119"/>
      <c r="IG41" s="119"/>
      <c r="IH41" s="119"/>
      <c r="II41" s="119"/>
      <c r="IJ41" s="119"/>
      <c r="IK41" s="119"/>
      <c r="IL41" s="119"/>
      <c r="IM41" s="119"/>
      <c r="IN41" s="119"/>
      <c r="IO41" s="119"/>
      <c r="IP41" s="119"/>
      <c r="IQ41" s="119"/>
      <c r="IR41" s="119"/>
      <c r="IS41" s="119"/>
      <c r="IT41" s="119"/>
      <c r="IU41" s="119"/>
      <c r="IV41" s="119"/>
      <c r="IW41" s="119"/>
      <c r="IX41" s="119"/>
      <c r="IY41" s="119"/>
      <c r="IZ41" s="119"/>
      <c r="JA41" s="119"/>
      <c r="JB41" s="119"/>
      <c r="JC41" s="119"/>
      <c r="JD41" s="119"/>
      <c r="JE41" s="119"/>
      <c r="JF41" s="119"/>
      <c r="JG41" s="119"/>
      <c r="JH41" s="119"/>
      <c r="JI41" s="119"/>
      <c r="JJ41" s="119"/>
      <c r="JK41" s="119"/>
      <c r="JL41" s="119"/>
      <c r="JM41" s="119"/>
      <c r="JN41" s="119"/>
      <c r="JO41" s="119"/>
      <c r="JP41" s="119"/>
      <c r="JQ41" s="119"/>
      <c r="JR41" s="119"/>
      <c r="JS41" s="119"/>
      <c r="JT41" s="119"/>
      <c r="JU41" s="119"/>
      <c r="JV41" s="119"/>
      <c r="JW41" s="119"/>
      <c r="JX41" s="119"/>
      <c r="JY41" s="119"/>
      <c r="JZ41" s="119"/>
      <c r="KA41" s="119"/>
      <c r="KB41" s="119"/>
      <c r="KC41" s="119"/>
      <c r="KD41" s="119"/>
      <c r="KE41" s="119"/>
      <c r="KF41" s="119"/>
      <c r="KG41" s="119"/>
      <c r="KH41" s="119"/>
      <c r="KI41" s="119"/>
      <c r="KJ41" s="119"/>
      <c r="KK41" s="119"/>
      <c r="KL41" s="119"/>
      <c r="KM41" s="119"/>
      <c r="KN41" s="119"/>
      <c r="KO41" s="119"/>
      <c r="KP41" s="119"/>
      <c r="KQ41" s="119"/>
      <c r="KR41" s="119"/>
      <c r="KS41" s="119"/>
      <c r="KT41" s="119"/>
      <c r="KU41" s="119"/>
      <c r="KV41" s="119"/>
      <c r="KW41" s="119"/>
      <c r="KX41" s="119"/>
      <c r="KY41" s="119"/>
      <c r="KZ41" s="119"/>
      <c r="LA41" s="119"/>
      <c r="LB41" s="119"/>
      <c r="LC41" s="119"/>
      <c r="LD41" s="119"/>
      <c r="LE41" s="119"/>
      <c r="LF41" s="119"/>
      <c r="LG41" s="119"/>
      <c r="LH41" s="119"/>
      <c r="LI41" s="119"/>
      <c r="LJ41" s="119"/>
      <c r="LK41" s="119"/>
      <c r="LL41" s="119"/>
      <c r="LM41" s="119"/>
      <c r="LN41" s="119"/>
      <c r="LO41" s="119"/>
      <c r="LP41" s="119"/>
      <c r="LQ41" s="119"/>
      <c r="LR41" s="119"/>
      <c r="LS41" s="119"/>
      <c r="LT41" s="119"/>
      <c r="LU41" s="119"/>
      <c r="LV41" s="119"/>
      <c r="LW41" s="119"/>
      <c r="LX41" s="119"/>
      <c r="LY41" s="119"/>
      <c r="LZ41" s="119"/>
      <c r="MA41" s="119"/>
      <c r="MB41" s="119"/>
      <c r="MC41" s="119"/>
      <c r="MD41" s="119"/>
      <c r="ME41" s="119"/>
      <c r="MF41" s="119"/>
      <c r="MG41" s="119"/>
      <c r="MH41" s="119"/>
      <c r="MI41" s="119"/>
      <c r="MJ41" s="119"/>
      <c r="MK41" s="119"/>
      <c r="ML41" s="119"/>
      <c r="MM41" s="119"/>
      <c r="MN41" s="119"/>
      <c r="MO41" s="119"/>
      <c r="MP41" s="119"/>
      <c r="MQ41" s="119"/>
      <c r="MR41" s="119"/>
      <c r="MS41" s="119"/>
      <c r="MT41" s="119"/>
      <c r="MU41" s="119"/>
      <c r="MV41" s="119"/>
      <c r="MW41" s="119"/>
      <c r="MX41" s="119"/>
      <c r="MY41" s="119"/>
      <c r="MZ41" s="119"/>
      <c r="NA41" s="119"/>
      <c r="NB41" s="119"/>
      <c r="NC41" s="119"/>
      <c r="ND41" s="119"/>
      <c r="NE41" s="119"/>
      <c r="NF41" s="119"/>
      <c r="NG41" s="119"/>
      <c r="NH41" s="119"/>
      <c r="NI41" s="119"/>
      <c r="NJ41" s="119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19"/>
      <c r="NX41" s="119"/>
      <c r="NY41" s="119"/>
      <c r="NZ41" s="119"/>
      <c r="OA41" s="119"/>
      <c r="OB41" s="119"/>
      <c r="OC41" s="119"/>
      <c r="OD41" s="119"/>
      <c r="OE41" s="119"/>
      <c r="OF41" s="119"/>
      <c r="OG41" s="119"/>
      <c r="OH41" s="119"/>
      <c r="OI41" s="119"/>
      <c r="OJ41" s="119"/>
      <c r="OK41" s="119"/>
      <c r="OL41" s="119"/>
      <c r="OM41" s="119"/>
      <c r="ON41" s="119"/>
      <c r="OO41" s="119"/>
      <c r="OP41" s="119"/>
      <c r="OQ41" s="119"/>
      <c r="OR41" s="119"/>
      <c r="OS41" s="119"/>
      <c r="OT41" s="119"/>
      <c r="OU41" s="119"/>
      <c r="OV41" s="119"/>
      <c r="OW41" s="119"/>
      <c r="OX41" s="119"/>
      <c r="OY41" s="119"/>
      <c r="OZ41" s="119"/>
      <c r="PA41" s="119"/>
      <c r="PB41" s="119"/>
      <c r="PC41" s="119"/>
      <c r="PD41" s="119"/>
      <c r="PE41" s="119"/>
      <c r="PF41" s="119"/>
      <c r="PG41" s="119"/>
      <c r="PH41" s="119"/>
      <c r="PI41" s="119"/>
      <c r="PJ41" s="119"/>
      <c r="PK41" s="119"/>
      <c r="PL41" s="119"/>
      <c r="PM41" s="119"/>
      <c r="PN41" s="119"/>
      <c r="PO41" s="119"/>
      <c r="PP41" s="119"/>
      <c r="PQ41" s="119"/>
      <c r="PR41" s="119"/>
      <c r="PS41" s="119"/>
      <c r="PT41" s="119"/>
      <c r="PU41" s="119"/>
      <c r="PV41" s="119"/>
      <c r="PW41" s="119"/>
      <c r="PX41" s="119"/>
      <c r="PY41" s="119"/>
      <c r="PZ41" s="119"/>
      <c r="QA41" s="119"/>
      <c r="QB41" s="119"/>
      <c r="QC41" s="119"/>
      <c r="QD41" s="119"/>
      <c r="QE41" s="119"/>
      <c r="QF41" s="119"/>
      <c r="QG41" s="119"/>
      <c r="QH41" s="119"/>
      <c r="QI41" s="119"/>
      <c r="QJ41" s="119"/>
      <c r="QK41" s="119"/>
      <c r="QL41" s="119"/>
      <c r="QM41" s="119"/>
      <c r="QN41" s="119"/>
      <c r="QO41" s="119"/>
      <c r="QP41" s="119"/>
      <c r="QQ41" s="119"/>
      <c r="QR41" s="119"/>
      <c r="QS41" s="119"/>
      <c r="QT41" s="119"/>
      <c r="QU41" s="119"/>
      <c r="QV41" s="119"/>
      <c r="QW41" s="119"/>
      <c r="QX41" s="119"/>
      <c r="QY41" s="119"/>
      <c r="QZ41" s="119"/>
      <c r="RA41" s="119"/>
      <c r="RB41" s="119"/>
      <c r="RC41" s="119"/>
      <c r="RD41" s="119"/>
      <c r="RE41" s="119"/>
      <c r="RF41" s="119"/>
      <c r="RG41" s="119"/>
      <c r="RH41" s="119"/>
      <c r="RI41" s="119"/>
      <c r="RJ41" s="119"/>
      <c r="RK41" s="119"/>
      <c r="RL41" s="119"/>
      <c r="RM41" s="119"/>
      <c r="RN41" s="119"/>
      <c r="RO41" s="119"/>
      <c r="RP41" s="119"/>
      <c r="RQ41" s="119"/>
      <c r="RR41" s="119"/>
      <c r="RS41" s="119"/>
      <c r="RT41" s="119"/>
      <c r="RU41" s="119"/>
      <c r="RV41" s="119"/>
      <c r="RW41" s="119"/>
      <c r="RX41" s="119"/>
      <c r="RY41" s="119"/>
      <c r="RZ41" s="119"/>
      <c r="SA41" s="119"/>
      <c r="SB41" s="119"/>
      <c r="SC41" s="119"/>
      <c r="SD41" s="119"/>
      <c r="SE41" s="119"/>
      <c r="SF41" s="119"/>
      <c r="SG41" s="119"/>
      <c r="SH41" s="119"/>
      <c r="SI41" s="119"/>
      <c r="SJ41" s="119"/>
      <c r="SK41" s="119"/>
      <c r="SL41" s="119"/>
      <c r="SM41" s="119"/>
      <c r="SN41" s="119"/>
      <c r="SO41" s="119"/>
      <c r="SP41" s="119"/>
      <c r="SQ41" s="119"/>
      <c r="SR41" s="119"/>
      <c r="SS41" s="119"/>
      <c r="ST41" s="119"/>
      <c r="SU41" s="119"/>
      <c r="SV41" s="119"/>
      <c r="SW41" s="119"/>
      <c r="SX41" s="119"/>
      <c r="SY41" s="119"/>
      <c r="SZ41" s="119"/>
      <c r="TA41" s="119"/>
      <c r="TB41" s="119"/>
      <c r="TC41" s="119"/>
      <c r="TD41" s="119"/>
      <c r="TE41" s="119"/>
      <c r="TF41" s="119"/>
      <c r="TG41" s="119"/>
      <c r="TH41" s="119"/>
      <c r="TI41" s="119"/>
      <c r="TJ41" s="119"/>
      <c r="TK41" s="119"/>
      <c r="TL41" s="119"/>
      <c r="TM41" s="119"/>
      <c r="TN41" s="119"/>
      <c r="TO41" s="119"/>
      <c r="TP41" s="119"/>
      <c r="TQ41" s="119"/>
      <c r="TR41" s="119"/>
      <c r="TS41" s="119"/>
      <c r="TT41" s="119"/>
      <c r="TU41" s="119"/>
      <c r="TV41" s="119"/>
      <c r="TW41" s="119"/>
      <c r="TX41" s="119"/>
      <c r="TY41" s="119"/>
      <c r="TZ41" s="119"/>
      <c r="UA41" s="119"/>
      <c r="UB41" s="119"/>
      <c r="UC41" s="119"/>
      <c r="UD41" s="119"/>
      <c r="UE41" s="119"/>
      <c r="UF41" s="119"/>
      <c r="UG41" s="119"/>
      <c r="UH41" s="119"/>
      <c r="UI41" s="119"/>
      <c r="UJ41" s="119"/>
      <c r="UK41" s="119"/>
      <c r="UL41" s="119"/>
      <c r="UM41" s="119"/>
      <c r="UN41" s="119"/>
      <c r="UO41" s="119"/>
      <c r="UP41" s="119"/>
      <c r="UQ41" s="119"/>
      <c r="UR41" s="119"/>
      <c r="US41" s="119"/>
      <c r="UT41" s="119"/>
      <c r="UU41" s="119"/>
      <c r="UV41" s="119"/>
      <c r="UW41" s="119"/>
      <c r="UX41" s="119"/>
      <c r="UY41" s="119"/>
      <c r="UZ41" s="119"/>
      <c r="VA41" s="119"/>
      <c r="VB41" s="119"/>
      <c r="VC41" s="119"/>
      <c r="VD41" s="119"/>
      <c r="VE41" s="119"/>
      <c r="VF41" s="119"/>
      <c r="VG41" s="119"/>
      <c r="VH41" s="119"/>
      <c r="VI41" s="119"/>
      <c r="VJ41" s="119"/>
      <c r="VK41" s="119"/>
      <c r="VL41" s="119"/>
      <c r="VM41" s="119"/>
      <c r="VN41" s="119"/>
      <c r="VO41" s="119"/>
      <c r="VP41" s="119"/>
      <c r="VQ41" s="119"/>
      <c r="VR41" s="119"/>
      <c r="VS41" s="119"/>
      <c r="VT41" s="119"/>
      <c r="VU41" s="119"/>
      <c r="VV41" s="119"/>
      <c r="VW41" s="119"/>
      <c r="VX41" s="119"/>
      <c r="VY41" s="119"/>
      <c r="VZ41" s="119"/>
      <c r="WA41" s="119"/>
      <c r="WB41" s="119"/>
      <c r="WC41" s="119"/>
      <c r="WD41" s="119"/>
      <c r="WE41" s="119"/>
      <c r="WF41" s="119"/>
      <c r="WG41" s="119"/>
      <c r="WH41" s="119"/>
      <c r="WI41" s="119"/>
      <c r="WJ41" s="119"/>
      <c r="WK41" s="119"/>
      <c r="WL41" s="119"/>
      <c r="WM41" s="119"/>
      <c r="WN41" s="119"/>
      <c r="WO41" s="119"/>
      <c r="WP41" s="119"/>
      <c r="WQ41" s="119"/>
      <c r="WR41" s="119"/>
      <c r="WS41" s="119"/>
      <c r="WT41" s="119"/>
      <c r="WU41" s="119"/>
      <c r="WV41" s="119"/>
      <c r="WW41" s="119"/>
      <c r="WX41" s="119"/>
      <c r="WY41" s="119"/>
      <c r="WZ41" s="119"/>
      <c r="XA41" s="119"/>
      <c r="XB41" s="119"/>
      <c r="XC41" s="119"/>
      <c r="XD41" s="119"/>
      <c r="XE41" s="119"/>
      <c r="XF41" s="119"/>
      <c r="XG41" s="119"/>
      <c r="XH41" s="119"/>
      <c r="XI41" s="119"/>
      <c r="XJ41" s="119"/>
      <c r="XK41" s="119"/>
      <c r="XL41" s="119"/>
      <c r="XM41" s="119"/>
      <c r="XN41" s="119"/>
      <c r="XO41" s="119"/>
      <c r="XP41" s="119"/>
      <c r="XQ41" s="119"/>
      <c r="XR41" s="119"/>
      <c r="XS41" s="119"/>
      <c r="XT41" s="119"/>
      <c r="XU41" s="119"/>
      <c r="XV41" s="119"/>
      <c r="XW41" s="119"/>
      <c r="XX41" s="119"/>
      <c r="XY41" s="119"/>
      <c r="XZ41" s="119"/>
      <c r="YA41" s="119"/>
      <c r="YB41" s="119"/>
      <c r="YC41" s="119"/>
      <c r="YD41" s="119"/>
      <c r="YE41" s="119"/>
      <c r="YF41" s="119"/>
      <c r="YG41" s="119"/>
      <c r="YH41" s="119"/>
      <c r="YI41" s="119"/>
      <c r="YJ41" s="119"/>
      <c r="YK41" s="119"/>
      <c r="YL41" s="119"/>
      <c r="YM41" s="119"/>
      <c r="YN41" s="119"/>
      <c r="YO41" s="119"/>
      <c r="YP41" s="119"/>
      <c r="YQ41" s="119"/>
      <c r="YR41" s="119"/>
      <c r="YS41" s="119"/>
      <c r="YT41" s="119"/>
      <c r="YU41" s="119"/>
      <c r="YV41" s="119"/>
      <c r="YW41" s="119"/>
      <c r="YX41" s="119"/>
      <c r="YY41" s="119"/>
      <c r="YZ41" s="119"/>
      <c r="ZA41" s="119"/>
      <c r="ZB41" s="119"/>
      <c r="ZC41" s="119"/>
      <c r="ZD41" s="119"/>
      <c r="ZE41" s="119"/>
      <c r="ZF41" s="119"/>
      <c r="ZG41" s="119"/>
      <c r="ZH41" s="119"/>
      <c r="ZI41" s="119"/>
      <c r="ZJ41" s="119"/>
      <c r="ZK41" s="119"/>
      <c r="ZL41" s="119"/>
      <c r="ZM41" s="119"/>
      <c r="ZN41" s="119"/>
      <c r="ZO41" s="119"/>
      <c r="ZP41" s="119"/>
      <c r="ZQ41" s="119"/>
      <c r="ZR41" s="119"/>
      <c r="ZS41" s="119"/>
      <c r="ZT41" s="119"/>
      <c r="ZU41" s="119"/>
      <c r="ZV41" s="119"/>
      <c r="ZW41" s="119"/>
      <c r="ZX41" s="119"/>
      <c r="ZY41" s="119"/>
      <c r="ZZ41" s="119"/>
      <c r="AAA41" s="119"/>
      <c r="AAB41" s="119"/>
      <c r="AAC41" s="119"/>
      <c r="AAD41" s="119"/>
      <c r="AAE41" s="119"/>
      <c r="AAF41" s="119"/>
      <c r="AAG41" s="119"/>
      <c r="AAH41" s="119"/>
      <c r="AAI41" s="119"/>
      <c r="AAJ41" s="119"/>
      <c r="AAK41" s="119"/>
      <c r="AAL41" s="119"/>
      <c r="AAM41" s="119"/>
      <c r="AAN41" s="119"/>
      <c r="AAO41" s="119"/>
      <c r="AAP41" s="119"/>
      <c r="AAQ41" s="119"/>
      <c r="AAR41" s="119"/>
      <c r="AAS41" s="119"/>
      <c r="AAT41" s="119"/>
      <c r="AAU41" s="119"/>
      <c r="AAV41" s="119"/>
      <c r="AAW41" s="119"/>
      <c r="AAX41" s="119"/>
      <c r="AAY41" s="119"/>
      <c r="AAZ41" s="119"/>
      <c r="ABA41" s="119"/>
      <c r="ABB41" s="119"/>
      <c r="ABC41" s="119"/>
      <c r="ABD41" s="119"/>
      <c r="ABE41" s="119"/>
      <c r="ABF41" s="119"/>
      <c r="ABG41" s="119"/>
      <c r="ABH41" s="119"/>
      <c r="ABI41" s="119"/>
      <c r="ABJ41" s="119"/>
      <c r="ABK41" s="119"/>
      <c r="ABL41" s="119"/>
      <c r="ABM41" s="119"/>
      <c r="ABN41" s="119"/>
      <c r="ABO41" s="119"/>
      <c r="ABP41" s="119"/>
      <c r="ABQ41" s="119"/>
      <c r="ABR41" s="119"/>
      <c r="ABS41" s="119"/>
      <c r="ABT41" s="119"/>
      <c r="ABU41" s="119"/>
      <c r="ABV41" s="119"/>
      <c r="ABW41" s="119"/>
      <c r="ABX41" s="119"/>
      <c r="ABY41" s="119"/>
      <c r="ABZ41" s="119"/>
      <c r="ACA41" s="119"/>
      <c r="ACB41" s="119"/>
      <c r="ACC41" s="119"/>
      <c r="ACD41" s="119"/>
      <c r="ACE41" s="119"/>
      <c r="ACF41" s="119"/>
      <c r="ACG41" s="119"/>
      <c r="ACH41" s="119"/>
      <c r="ACI41" s="119"/>
      <c r="ACJ41" s="119"/>
      <c r="ACK41" s="119"/>
      <c r="ACL41" s="119"/>
      <c r="ACM41" s="119"/>
      <c r="ACN41" s="119"/>
      <c r="ACO41" s="119"/>
      <c r="ACP41" s="119"/>
      <c r="ACQ41" s="119"/>
      <c r="ACR41" s="119"/>
      <c r="ACS41" s="119"/>
      <c r="ACT41" s="119"/>
      <c r="ACU41" s="119"/>
      <c r="ACV41" s="119"/>
      <c r="ACW41" s="119"/>
      <c r="ACX41" s="119"/>
      <c r="ACY41" s="119"/>
      <c r="ACZ41" s="119"/>
      <c r="ADA41" s="119"/>
      <c r="ADB41" s="119"/>
      <c r="ADC41" s="119"/>
      <c r="ADD41" s="119"/>
      <c r="ADE41" s="119"/>
      <c r="ADF41" s="119"/>
      <c r="ADG41" s="119"/>
      <c r="ADH41" s="119"/>
      <c r="ADI41" s="119"/>
      <c r="ADJ41" s="119"/>
      <c r="ADK41" s="119"/>
      <c r="ADL41" s="119"/>
      <c r="ADM41" s="119"/>
      <c r="ADN41" s="119"/>
      <c r="ADO41" s="119"/>
      <c r="ADP41" s="119"/>
      <c r="ADQ41" s="119"/>
      <c r="ADR41" s="119"/>
      <c r="ADS41" s="119"/>
      <c r="ADT41" s="119"/>
      <c r="ADU41" s="119"/>
      <c r="ADV41" s="119"/>
      <c r="ADW41" s="119"/>
      <c r="ADX41" s="119"/>
      <c r="ADY41" s="119"/>
      <c r="ADZ41" s="119"/>
      <c r="AEA41" s="119"/>
      <c r="AEB41" s="119"/>
      <c r="AEC41" s="119"/>
      <c r="AED41" s="119"/>
      <c r="AEE41" s="119"/>
      <c r="AEF41" s="119"/>
      <c r="AEG41" s="119"/>
      <c r="AEH41" s="119"/>
      <c r="AEI41" s="119"/>
      <c r="AEJ41" s="119"/>
      <c r="AEK41" s="119"/>
      <c r="AEL41" s="119"/>
      <c r="AEM41" s="119"/>
      <c r="AEN41" s="119"/>
      <c r="AEO41" s="119"/>
      <c r="AEP41" s="119"/>
      <c r="AEQ41" s="119"/>
      <c r="AER41" s="119"/>
      <c r="AES41" s="119"/>
      <c r="AET41" s="119"/>
      <c r="AEU41" s="119"/>
      <c r="AEV41" s="119"/>
      <c r="AEW41" s="119"/>
      <c r="AEX41" s="119"/>
      <c r="AEY41" s="119"/>
      <c r="AEZ41" s="119"/>
      <c r="AFA41" s="119"/>
      <c r="AFB41" s="119"/>
      <c r="AFC41" s="119"/>
      <c r="AFD41" s="119"/>
      <c r="AFE41" s="119"/>
      <c r="AFF41" s="119"/>
      <c r="AFG41" s="119"/>
      <c r="AFH41" s="119"/>
      <c r="AFI41" s="119"/>
      <c r="AFJ41" s="119"/>
      <c r="AFK41" s="119"/>
      <c r="AFL41" s="119"/>
      <c r="AFM41" s="119"/>
      <c r="AFN41" s="119"/>
      <c r="AFO41" s="119"/>
      <c r="AFP41" s="119"/>
      <c r="AFQ41" s="119"/>
      <c r="AFR41" s="119"/>
      <c r="AFS41" s="119"/>
      <c r="AFT41" s="119"/>
      <c r="AFU41" s="119"/>
      <c r="AFV41" s="119"/>
      <c r="AFW41" s="119"/>
      <c r="AFX41" s="119"/>
      <c r="AFY41" s="119"/>
      <c r="AFZ41" s="119"/>
      <c r="AGA41" s="119"/>
      <c r="AGB41" s="119"/>
      <c r="AGC41" s="119"/>
      <c r="AGD41" s="119"/>
      <c r="AGE41" s="119"/>
      <c r="AGF41" s="119"/>
      <c r="AGG41" s="119"/>
      <c r="AGH41" s="119"/>
      <c r="AGI41" s="119"/>
      <c r="AGJ41" s="119"/>
      <c r="AGK41" s="119"/>
      <c r="AGL41" s="119"/>
      <c r="AGM41" s="119"/>
      <c r="AGN41" s="119"/>
      <c r="AGO41" s="119"/>
      <c r="AGP41" s="119"/>
      <c r="AGQ41" s="119"/>
      <c r="AGR41" s="119"/>
      <c r="AGS41" s="119"/>
      <c r="AGT41" s="119"/>
      <c r="AGU41" s="119"/>
      <c r="AGV41" s="119"/>
      <c r="AGW41" s="119"/>
      <c r="AGX41" s="119"/>
      <c r="AGY41" s="119"/>
      <c r="AGZ41" s="119"/>
      <c r="AHA41" s="119"/>
      <c r="AHB41" s="119"/>
      <c r="AHC41" s="119"/>
      <c r="AHD41" s="119"/>
      <c r="AHE41" s="119"/>
      <c r="AHF41" s="119"/>
      <c r="AHG41" s="119"/>
      <c r="AHH41" s="119"/>
      <c r="AHI41" s="119"/>
      <c r="AHJ41" s="119"/>
      <c r="AHK41" s="119"/>
      <c r="AHL41" s="119"/>
      <c r="AHM41" s="119"/>
      <c r="AHN41" s="119"/>
      <c r="AHO41" s="119"/>
      <c r="AHP41" s="119"/>
      <c r="AHQ41" s="119"/>
      <c r="AHR41" s="119"/>
      <c r="AHS41" s="119"/>
      <c r="AHT41" s="119"/>
      <c r="AHU41" s="119"/>
      <c r="AHV41" s="119"/>
      <c r="AHW41" s="119"/>
      <c r="AHX41" s="119"/>
      <c r="AHY41" s="119"/>
      <c r="AHZ41" s="119"/>
      <c r="AIA41" s="119"/>
      <c r="AIB41" s="119"/>
      <c r="AIC41" s="119"/>
      <c r="AID41" s="119"/>
      <c r="AIE41" s="119"/>
      <c r="AIF41" s="119"/>
      <c r="AIG41" s="119"/>
      <c r="AIH41" s="119"/>
      <c r="AII41" s="119"/>
      <c r="AIJ41" s="119"/>
      <c r="AIK41" s="119"/>
      <c r="AIL41" s="119"/>
      <c r="AIM41" s="119"/>
      <c r="AIN41" s="119"/>
      <c r="AIO41" s="119"/>
      <c r="AIP41" s="119"/>
      <c r="AIQ41" s="119"/>
      <c r="AIR41" s="119"/>
      <c r="AIS41" s="119"/>
      <c r="AIT41" s="119"/>
      <c r="AIU41" s="119"/>
      <c r="AIV41" s="119"/>
      <c r="AIW41" s="119"/>
      <c r="AIX41" s="119"/>
      <c r="AIY41" s="119"/>
      <c r="AIZ41" s="119"/>
      <c r="AJA41" s="119"/>
      <c r="AJB41" s="119"/>
      <c r="AJC41" s="119"/>
      <c r="AJD41" s="119"/>
      <c r="AJE41" s="119"/>
      <c r="AJF41" s="119"/>
      <c r="AJG41" s="119"/>
      <c r="AJH41" s="119"/>
      <c r="AJI41" s="119"/>
      <c r="AJJ41" s="119"/>
      <c r="AJK41" s="119"/>
      <c r="AJL41" s="119"/>
      <c r="AJM41" s="119"/>
      <c r="AJN41" s="119"/>
      <c r="AJO41" s="119"/>
      <c r="AJP41" s="119"/>
      <c r="AJQ41" s="119"/>
      <c r="AJR41" s="119"/>
      <c r="AJS41" s="119"/>
      <c r="AJT41" s="119"/>
      <c r="AJU41" s="119"/>
      <c r="AJV41" s="119"/>
      <c r="AJW41" s="119"/>
      <c r="AJX41" s="119"/>
      <c r="AJY41" s="119"/>
      <c r="AJZ41" s="119"/>
      <c r="AKA41" s="119"/>
      <c r="AKB41" s="119"/>
      <c r="AKC41" s="119"/>
      <c r="AKD41" s="119"/>
      <c r="AKE41" s="119"/>
      <c r="AKF41" s="119"/>
      <c r="AKG41" s="119"/>
      <c r="AKH41" s="119"/>
      <c r="AKI41" s="119"/>
      <c r="AKJ41" s="119"/>
      <c r="AKK41" s="119"/>
      <c r="AKL41" s="119"/>
      <c r="AKM41" s="119"/>
      <c r="AKN41" s="119"/>
      <c r="AKO41" s="119"/>
      <c r="AKP41" s="119"/>
      <c r="AKQ41" s="119"/>
      <c r="AKR41" s="119"/>
      <c r="AKS41" s="119"/>
      <c r="AKT41" s="119"/>
      <c r="AKU41" s="119"/>
      <c r="AKV41" s="119"/>
      <c r="AKW41" s="119"/>
      <c r="AKX41" s="119"/>
      <c r="AKY41" s="119"/>
      <c r="AKZ41" s="119"/>
      <c r="ALA41" s="119"/>
      <c r="ALB41" s="119"/>
      <c r="ALC41" s="119"/>
      <c r="ALD41" s="119"/>
      <c r="ALE41" s="119"/>
      <c r="ALF41" s="119"/>
      <c r="ALG41" s="119"/>
      <c r="ALH41" s="119"/>
      <c r="ALI41" s="119"/>
      <c r="ALJ41" s="119"/>
      <c r="ALK41" s="119"/>
      <c r="ALL41" s="119"/>
      <c r="ALM41" s="119"/>
      <c r="ALN41" s="119"/>
      <c r="ALO41" s="119"/>
      <c r="ALP41" s="119"/>
      <c r="ALQ41" s="119"/>
      <c r="ALR41" s="119"/>
      <c r="ALS41" s="119"/>
      <c r="ALT41" s="119"/>
      <c r="ALU41" s="119"/>
      <c r="ALV41" s="119"/>
      <c r="ALW41" s="119"/>
      <c r="ALX41" s="119"/>
      <c r="ALY41" s="119"/>
      <c r="ALZ41" s="119"/>
      <c r="AMA41" s="119"/>
      <c r="AMB41" s="119"/>
      <c r="AMC41" s="119"/>
      <c r="AMD41" s="119"/>
      <c r="AME41" s="119"/>
      <c r="AMF41" s="119"/>
      <c r="AMG41" s="119"/>
      <c r="AMH41" s="119"/>
      <c r="AMI41" s="119"/>
      <c r="AMJ41" s="119"/>
      <c r="AMK41" s="119"/>
      <c r="AML41" s="119"/>
      <c r="AMM41" s="119"/>
      <c r="AMN41" s="119"/>
      <c r="AMO41" s="119"/>
      <c r="AMP41" s="119"/>
      <c r="AMQ41" s="119"/>
      <c r="AMR41" s="119"/>
      <c r="AMS41" s="119"/>
      <c r="AMT41" s="119"/>
      <c r="AMU41" s="119"/>
      <c r="AMV41" s="119"/>
      <c r="AMW41" s="119"/>
      <c r="AMX41" s="119"/>
      <c r="AMY41" s="119"/>
      <c r="AMZ41" s="119"/>
      <c r="ANA41" s="119"/>
      <c r="ANB41" s="119"/>
      <c r="ANC41" s="119"/>
      <c r="AND41" s="119"/>
      <c r="ANE41" s="119"/>
      <c r="ANF41" s="119"/>
      <c r="ANG41" s="119"/>
      <c r="ANH41" s="119"/>
      <c r="ANI41" s="119"/>
      <c r="ANJ41" s="119"/>
      <c r="ANK41" s="119"/>
      <c r="ANL41" s="119"/>
      <c r="ANM41" s="119"/>
      <c r="ANN41" s="119"/>
      <c r="ANO41" s="119"/>
      <c r="ANP41" s="119"/>
      <c r="ANQ41" s="119"/>
      <c r="ANR41" s="119"/>
      <c r="ANS41" s="119"/>
      <c r="ANT41" s="119"/>
      <c r="ANU41" s="119"/>
      <c r="ANV41" s="119"/>
      <c r="ANW41" s="119"/>
      <c r="ANX41" s="119"/>
      <c r="ANY41" s="119"/>
      <c r="ANZ41" s="119"/>
      <c r="AOA41" s="119"/>
      <c r="AOB41" s="119"/>
      <c r="AOC41" s="119"/>
      <c r="AOD41" s="119"/>
      <c r="AOE41" s="119"/>
      <c r="AOF41" s="119"/>
      <c r="AOG41" s="119"/>
      <c r="AOH41" s="119"/>
      <c r="AOI41" s="119"/>
      <c r="AOJ41" s="119"/>
      <c r="AOK41" s="119"/>
      <c r="AOL41" s="119"/>
      <c r="AOM41" s="119"/>
      <c r="AON41" s="119"/>
      <c r="AOO41" s="119"/>
      <c r="AOP41" s="119"/>
      <c r="AOQ41" s="119"/>
      <c r="AOR41" s="119"/>
      <c r="AOS41" s="119"/>
      <c r="AOT41" s="119"/>
      <c r="AOU41" s="119"/>
      <c r="AOV41" s="119"/>
      <c r="AOW41" s="119"/>
      <c r="AOX41" s="119"/>
      <c r="AOY41" s="119"/>
      <c r="AOZ41" s="119"/>
      <c r="APA41" s="119"/>
      <c r="APB41" s="119"/>
      <c r="APC41" s="119"/>
      <c r="APD41" s="119"/>
      <c r="APE41" s="119"/>
      <c r="APF41" s="119"/>
      <c r="APG41" s="119"/>
      <c r="APH41" s="119"/>
      <c r="API41" s="119"/>
      <c r="APJ41" s="119"/>
      <c r="APK41" s="119"/>
      <c r="APL41" s="119"/>
      <c r="APM41" s="119"/>
      <c r="APN41" s="119"/>
      <c r="APO41" s="119"/>
      <c r="APP41" s="119"/>
      <c r="APQ41" s="119"/>
      <c r="APR41" s="119"/>
      <c r="APS41" s="119"/>
      <c r="APT41" s="119"/>
      <c r="APU41" s="119"/>
      <c r="APV41" s="119"/>
      <c r="APW41" s="119"/>
      <c r="APX41" s="119"/>
      <c r="APY41" s="119"/>
      <c r="APZ41" s="119"/>
      <c r="AQA41" s="119"/>
      <c r="AQB41" s="119"/>
      <c r="AQC41" s="119"/>
      <c r="AQD41" s="119"/>
      <c r="AQE41" s="119"/>
      <c r="AQF41" s="119"/>
      <c r="AQG41" s="119"/>
      <c r="AQH41" s="119"/>
      <c r="AQI41" s="119"/>
      <c r="AQJ41" s="119"/>
      <c r="AQK41" s="119"/>
      <c r="AQL41" s="119"/>
      <c r="AQM41" s="119"/>
      <c r="AQN41" s="119"/>
      <c r="AQO41" s="119"/>
      <c r="AQP41" s="119"/>
      <c r="AQQ41" s="119"/>
      <c r="AQR41" s="119"/>
      <c r="AQS41" s="119"/>
      <c r="AQT41" s="119"/>
      <c r="AQU41" s="119"/>
      <c r="AQV41" s="119"/>
      <c r="AQW41" s="119"/>
      <c r="AQX41" s="119"/>
      <c r="AQY41" s="119"/>
      <c r="AQZ41" s="119"/>
      <c r="ARA41" s="119"/>
      <c r="ARB41" s="119"/>
      <c r="ARC41" s="119"/>
      <c r="ARD41" s="119"/>
      <c r="ARE41" s="119"/>
      <c r="ARF41" s="119"/>
      <c r="ARG41" s="119"/>
      <c r="ARH41" s="119"/>
      <c r="ARI41" s="119"/>
      <c r="ARJ41" s="119"/>
      <c r="ARK41" s="119"/>
      <c r="ARL41" s="119"/>
      <c r="ARM41" s="119"/>
      <c r="ARN41" s="119"/>
      <c r="ARO41" s="119"/>
      <c r="ARP41" s="119"/>
      <c r="ARQ41" s="119"/>
      <c r="ARR41" s="119"/>
      <c r="ARS41" s="119"/>
      <c r="ART41" s="119"/>
      <c r="ARU41" s="119"/>
      <c r="ARV41" s="119"/>
      <c r="ARW41" s="119"/>
      <c r="ARX41" s="119"/>
      <c r="ARY41" s="119"/>
      <c r="ARZ41" s="119"/>
      <c r="ASA41" s="119"/>
      <c r="ASB41" s="119"/>
      <c r="ASC41" s="119"/>
      <c r="ASD41" s="119"/>
      <c r="ASE41" s="119"/>
      <c r="ASF41" s="119"/>
      <c r="ASG41" s="119"/>
      <c r="ASH41" s="119"/>
      <c r="ASI41" s="119"/>
      <c r="ASJ41" s="119"/>
      <c r="ASK41" s="119"/>
      <c r="ASL41" s="119"/>
      <c r="ASM41" s="119"/>
      <c r="ASN41" s="119"/>
      <c r="ASO41" s="119"/>
      <c r="ASP41" s="119"/>
      <c r="ASQ41" s="119"/>
      <c r="ASR41" s="119"/>
      <c r="ASS41" s="119"/>
      <c r="AST41" s="119"/>
      <c r="ASU41" s="119"/>
      <c r="ASV41" s="119"/>
      <c r="ASW41" s="119"/>
      <c r="ASX41" s="119"/>
      <c r="ASY41" s="119"/>
      <c r="ASZ41" s="119"/>
      <c r="ATA41" s="119"/>
      <c r="ATB41" s="119"/>
      <c r="ATC41" s="119"/>
      <c r="ATD41" s="119"/>
      <c r="ATE41" s="119"/>
      <c r="ATF41" s="119"/>
      <c r="ATG41" s="119"/>
      <c r="ATH41" s="119"/>
      <c r="ATI41" s="119"/>
      <c r="ATJ41" s="119"/>
      <c r="ATK41" s="119"/>
      <c r="ATL41" s="119"/>
      <c r="ATM41" s="119"/>
      <c r="ATN41" s="119"/>
      <c r="ATO41" s="119"/>
      <c r="ATP41" s="119"/>
      <c r="ATQ41" s="119"/>
      <c r="ATR41" s="119"/>
      <c r="ATS41" s="119"/>
      <c r="ATT41" s="119"/>
      <c r="ATU41" s="119"/>
      <c r="ATV41" s="119"/>
      <c r="ATW41" s="119"/>
      <c r="ATX41" s="119"/>
      <c r="ATY41" s="119"/>
      <c r="ATZ41" s="119"/>
      <c r="AUA41" s="119"/>
      <c r="AUB41" s="119"/>
      <c r="AUC41" s="119"/>
      <c r="AUD41" s="119"/>
      <c r="AUE41" s="119"/>
      <c r="AUF41" s="119"/>
      <c r="AUG41" s="119"/>
      <c r="AUH41" s="119"/>
      <c r="AUI41" s="119"/>
      <c r="AUJ41" s="119"/>
      <c r="AUK41" s="119"/>
      <c r="AUL41" s="119"/>
      <c r="AUM41" s="119"/>
      <c r="AUN41" s="119"/>
      <c r="AUO41" s="119"/>
      <c r="AUP41" s="119"/>
      <c r="AUQ41" s="119"/>
      <c r="AUR41" s="119"/>
      <c r="AUS41" s="119"/>
      <c r="AUT41" s="119"/>
      <c r="AUU41" s="119"/>
      <c r="AUV41" s="119"/>
      <c r="AUW41" s="119"/>
      <c r="AUX41" s="119"/>
      <c r="AUY41" s="119"/>
      <c r="AUZ41" s="119"/>
      <c r="AVA41" s="119"/>
      <c r="AVB41" s="119"/>
      <c r="AVC41" s="119"/>
      <c r="AVD41" s="119"/>
      <c r="AVE41" s="119"/>
      <c r="AVF41" s="119"/>
      <c r="AVG41" s="119"/>
      <c r="AVH41" s="119"/>
      <c r="AVI41" s="119"/>
      <c r="AVJ41" s="119"/>
      <c r="AVK41" s="119"/>
      <c r="AVL41" s="119"/>
      <c r="AVM41" s="119"/>
      <c r="AVN41" s="119"/>
      <c r="AVO41" s="119"/>
      <c r="AVP41" s="119"/>
      <c r="AVQ41" s="119"/>
      <c r="AVR41" s="119"/>
      <c r="AVS41" s="119"/>
      <c r="AVT41" s="119"/>
      <c r="AVU41" s="119"/>
      <c r="AVV41" s="119"/>
      <c r="AVW41" s="119"/>
      <c r="AVX41" s="119"/>
      <c r="AVY41" s="119"/>
      <c r="AVZ41" s="119"/>
      <c r="AWA41" s="119"/>
      <c r="AWB41" s="119"/>
      <c r="AWC41" s="119"/>
      <c r="AWD41" s="119"/>
      <c r="AWE41" s="119"/>
      <c r="AWF41" s="119"/>
      <c r="AWG41" s="119"/>
      <c r="AWH41" s="119"/>
      <c r="AWI41" s="119"/>
      <c r="AWJ41" s="119"/>
      <c r="AWK41" s="119"/>
      <c r="AWL41" s="119"/>
      <c r="AWM41" s="119"/>
      <c r="AWN41" s="119"/>
      <c r="AWO41" s="119"/>
      <c r="AWP41" s="119"/>
      <c r="AWQ41" s="119"/>
      <c r="AWR41" s="119"/>
      <c r="AWS41" s="119"/>
      <c r="AWT41" s="119"/>
      <c r="AWU41" s="119"/>
      <c r="AWV41" s="119"/>
      <c r="AWW41" s="119"/>
      <c r="AWX41" s="119"/>
      <c r="AWY41" s="119"/>
      <c r="AWZ41" s="119"/>
      <c r="AXA41" s="119"/>
      <c r="AXB41" s="119"/>
      <c r="AXC41" s="119"/>
      <c r="AXD41" s="119"/>
      <c r="AXE41" s="119"/>
      <c r="AXF41" s="119"/>
      <c r="AXG41" s="119"/>
      <c r="AXH41" s="119"/>
      <c r="AXI41" s="119"/>
      <c r="AXJ41" s="119"/>
      <c r="AXK41" s="119"/>
      <c r="AXL41" s="119"/>
      <c r="AXM41" s="119"/>
      <c r="AXN41" s="119"/>
      <c r="AXO41" s="119"/>
      <c r="AXP41" s="119"/>
      <c r="AXQ41" s="119"/>
      <c r="AXR41" s="119"/>
      <c r="AXS41" s="119"/>
      <c r="AXT41" s="119"/>
      <c r="AXU41" s="119"/>
      <c r="AXV41" s="119"/>
      <c r="AXW41" s="119"/>
      <c r="AXX41" s="119"/>
      <c r="AXY41" s="119"/>
      <c r="AXZ41" s="119"/>
      <c r="AYA41" s="119"/>
      <c r="AYB41" s="119"/>
      <c r="AYC41" s="119"/>
      <c r="AYD41" s="119"/>
      <c r="AYE41" s="119"/>
      <c r="AYF41" s="119"/>
      <c r="AYG41" s="119"/>
      <c r="AYH41" s="119"/>
      <c r="AYI41" s="119"/>
      <c r="AYJ41" s="119"/>
      <c r="AYK41" s="119"/>
      <c r="AYL41" s="119"/>
      <c r="AYM41" s="119"/>
      <c r="AYN41" s="119"/>
      <c r="AYO41" s="119"/>
      <c r="AYP41" s="119"/>
      <c r="AYQ41" s="119"/>
      <c r="AYR41" s="119"/>
      <c r="AYS41" s="119"/>
      <c r="AYT41" s="119"/>
      <c r="AYU41" s="119"/>
      <c r="AYV41" s="119"/>
      <c r="AYW41" s="119"/>
      <c r="AYX41" s="119"/>
      <c r="AYY41" s="119"/>
      <c r="AYZ41" s="119"/>
      <c r="AZA41" s="119"/>
      <c r="AZB41" s="119"/>
      <c r="AZC41" s="119"/>
      <c r="AZD41" s="119"/>
      <c r="AZE41" s="119"/>
      <c r="AZF41" s="119"/>
      <c r="AZG41" s="119"/>
      <c r="AZH41" s="119"/>
      <c r="AZI41" s="119"/>
      <c r="AZJ41" s="119"/>
      <c r="AZK41" s="119"/>
      <c r="AZL41" s="119"/>
      <c r="AZM41" s="119"/>
      <c r="AZN41" s="119"/>
      <c r="AZO41" s="119"/>
      <c r="AZP41" s="119"/>
      <c r="AZQ41" s="119"/>
      <c r="AZR41" s="119"/>
      <c r="AZS41" s="119"/>
      <c r="AZT41" s="119"/>
      <c r="AZU41" s="119"/>
      <c r="AZV41" s="119"/>
      <c r="AZW41" s="119"/>
      <c r="AZX41" s="119"/>
      <c r="AZY41" s="119"/>
      <c r="AZZ41" s="119"/>
      <c r="BAA41" s="119"/>
      <c r="BAB41" s="119"/>
      <c r="BAC41" s="119"/>
      <c r="BAD41" s="119"/>
      <c r="BAE41" s="119"/>
      <c r="BAF41" s="119"/>
      <c r="BAG41" s="119"/>
      <c r="BAH41" s="119"/>
      <c r="BAI41" s="119"/>
      <c r="BAJ41" s="119"/>
      <c r="BAK41" s="119"/>
      <c r="BAL41" s="119"/>
      <c r="BAM41" s="119"/>
      <c r="BAN41" s="119"/>
      <c r="BAO41" s="119"/>
      <c r="BAP41" s="119"/>
      <c r="BAQ41" s="119"/>
      <c r="BAR41" s="119"/>
      <c r="BAS41" s="119"/>
      <c r="BAT41" s="119"/>
      <c r="BAU41" s="119"/>
      <c r="BAV41" s="119"/>
      <c r="BAW41" s="119"/>
      <c r="BAX41" s="119"/>
      <c r="BAY41" s="119"/>
      <c r="BAZ41" s="119"/>
      <c r="BBA41" s="119"/>
      <c r="BBB41" s="119"/>
      <c r="BBC41" s="119"/>
      <c r="BBD41" s="119"/>
      <c r="BBE41" s="119"/>
      <c r="BBF41" s="119"/>
      <c r="BBG41" s="119"/>
      <c r="BBH41" s="119"/>
      <c r="BBI41" s="119"/>
      <c r="BBJ41" s="119"/>
      <c r="BBK41" s="119"/>
      <c r="BBL41" s="119"/>
      <c r="BBM41" s="119"/>
      <c r="BBN41" s="119"/>
      <c r="BBO41" s="119"/>
      <c r="BBP41" s="119"/>
      <c r="BBQ41" s="119"/>
      <c r="BBR41" s="119"/>
      <c r="BBS41" s="119"/>
      <c r="BBT41" s="119"/>
      <c r="BBU41" s="119"/>
      <c r="BBV41" s="119"/>
      <c r="BBW41" s="119"/>
      <c r="BBX41" s="119"/>
      <c r="BBY41" s="119"/>
      <c r="BBZ41" s="119"/>
      <c r="BCA41" s="119"/>
      <c r="BCB41" s="119"/>
      <c r="BCC41" s="119"/>
      <c r="BCD41" s="119"/>
      <c r="BCE41" s="119"/>
      <c r="BCF41" s="119"/>
      <c r="BCG41" s="119"/>
      <c r="BCH41" s="119"/>
      <c r="BCI41" s="119"/>
      <c r="BCJ41" s="119"/>
      <c r="BCK41" s="119"/>
      <c r="BCL41" s="119"/>
      <c r="BCM41" s="119"/>
      <c r="BCN41" s="119"/>
      <c r="BCO41" s="119"/>
      <c r="BCP41" s="119"/>
      <c r="BCQ41" s="119"/>
      <c r="BCR41" s="119"/>
      <c r="BCS41" s="119"/>
      <c r="BCT41" s="119"/>
      <c r="BCU41" s="119"/>
      <c r="BCV41" s="119"/>
      <c r="BCW41" s="119"/>
      <c r="BCX41" s="119"/>
      <c r="BCY41" s="119"/>
      <c r="BCZ41" s="119"/>
      <c r="BDA41" s="119"/>
      <c r="BDB41" s="119"/>
      <c r="BDC41" s="119"/>
      <c r="BDD41" s="119"/>
      <c r="BDE41" s="119"/>
      <c r="BDF41" s="119"/>
      <c r="BDG41" s="119"/>
      <c r="BDH41" s="119"/>
      <c r="BDI41" s="119"/>
      <c r="BDJ41" s="119"/>
      <c r="BDK41" s="119"/>
      <c r="BDL41" s="119"/>
      <c r="BDM41" s="119"/>
      <c r="BDN41" s="119"/>
      <c r="BDO41" s="119"/>
      <c r="BDP41" s="119"/>
      <c r="BDQ41" s="119"/>
      <c r="BDR41" s="119"/>
      <c r="BDS41" s="119"/>
      <c r="BDT41" s="119"/>
      <c r="BDU41" s="119"/>
      <c r="BDV41" s="119"/>
      <c r="BDW41" s="119"/>
      <c r="BDX41" s="119"/>
      <c r="BDY41" s="119"/>
      <c r="BDZ41" s="119"/>
      <c r="BEA41" s="119"/>
      <c r="BEB41" s="119"/>
      <c r="BEC41" s="119"/>
      <c r="BED41" s="119"/>
      <c r="BEE41" s="119"/>
      <c r="BEF41" s="119"/>
      <c r="BEG41" s="119"/>
      <c r="BEH41" s="119"/>
      <c r="BEI41" s="119"/>
      <c r="BEJ41" s="119"/>
      <c r="BEK41" s="119"/>
      <c r="BEL41" s="119"/>
      <c r="BEM41" s="119"/>
      <c r="BEN41" s="119"/>
      <c r="BEO41" s="119"/>
      <c r="BEP41" s="119"/>
      <c r="BEQ41" s="119"/>
      <c r="BER41" s="119"/>
      <c r="BES41" s="119"/>
      <c r="BET41" s="119"/>
      <c r="BEU41" s="119"/>
      <c r="BEV41" s="119"/>
      <c r="BEW41" s="119"/>
      <c r="BEX41" s="119"/>
      <c r="BEY41" s="119"/>
      <c r="BEZ41" s="119"/>
      <c r="BFA41" s="119"/>
      <c r="BFB41" s="119"/>
      <c r="BFC41" s="119"/>
      <c r="BFD41" s="119"/>
      <c r="BFE41" s="119"/>
      <c r="BFF41" s="119"/>
      <c r="BFG41" s="119"/>
      <c r="BFH41" s="119"/>
      <c r="BFI41" s="119"/>
      <c r="BFJ41" s="119"/>
      <c r="BFK41" s="119"/>
      <c r="BFL41" s="119"/>
      <c r="BFM41" s="119"/>
      <c r="BFN41" s="119"/>
      <c r="BFO41" s="119"/>
      <c r="BFP41" s="119"/>
      <c r="BFQ41" s="119"/>
      <c r="BFR41" s="119"/>
      <c r="BFS41" s="119"/>
      <c r="BFT41" s="119"/>
      <c r="BFU41" s="119"/>
      <c r="BFV41" s="119"/>
      <c r="BFW41" s="119"/>
      <c r="BFX41" s="119"/>
      <c r="BFY41" s="119"/>
      <c r="BFZ41" s="119"/>
      <c r="BGA41" s="119"/>
      <c r="BGB41" s="119"/>
      <c r="BGC41" s="119"/>
      <c r="BGD41" s="119"/>
      <c r="BGE41" s="119"/>
      <c r="BGF41" s="119"/>
      <c r="BGG41" s="119"/>
      <c r="BGH41" s="119"/>
      <c r="BGI41" s="119"/>
      <c r="BGJ41" s="119"/>
      <c r="BGK41" s="119"/>
      <c r="BGL41" s="119"/>
      <c r="BGM41" s="119"/>
      <c r="BGN41" s="119"/>
      <c r="BGO41" s="119"/>
      <c r="BGP41" s="119"/>
      <c r="BGQ41" s="119"/>
      <c r="BGR41" s="119"/>
      <c r="BGS41" s="119"/>
      <c r="BGT41" s="119"/>
      <c r="BGU41" s="119"/>
      <c r="BGV41" s="119"/>
      <c r="BGW41" s="119"/>
      <c r="BGX41" s="119"/>
      <c r="BGY41" s="119"/>
      <c r="BGZ41" s="119"/>
      <c r="BHA41" s="119"/>
      <c r="BHB41" s="119"/>
      <c r="BHC41" s="119"/>
      <c r="BHD41" s="119"/>
      <c r="BHE41" s="119"/>
      <c r="BHF41" s="119"/>
      <c r="BHG41" s="119"/>
      <c r="BHH41" s="119"/>
      <c r="BHI41" s="119"/>
      <c r="BHJ41" s="119"/>
      <c r="BHK41" s="119"/>
      <c r="BHL41" s="119"/>
      <c r="BHM41" s="119"/>
      <c r="BHN41" s="119"/>
      <c r="BHO41" s="119"/>
      <c r="BHP41" s="119"/>
      <c r="BHQ41" s="119"/>
      <c r="BHR41" s="119"/>
      <c r="BHS41" s="119"/>
      <c r="BHT41" s="119"/>
      <c r="BHU41" s="119"/>
      <c r="BHV41" s="119"/>
      <c r="BHW41" s="119"/>
      <c r="BHX41" s="119"/>
      <c r="BHY41" s="119"/>
      <c r="BHZ41" s="119"/>
      <c r="BIA41" s="119"/>
      <c r="BIB41" s="119"/>
      <c r="BIC41" s="119"/>
      <c r="BID41" s="119"/>
      <c r="BIE41" s="119"/>
      <c r="BIF41" s="119"/>
      <c r="BIG41" s="119"/>
      <c r="BIH41" s="119"/>
      <c r="BII41" s="119"/>
      <c r="BIJ41" s="119"/>
      <c r="BIK41" s="119"/>
      <c r="BIL41" s="119"/>
      <c r="BIM41" s="119"/>
      <c r="BIN41" s="119"/>
      <c r="BIO41" s="119"/>
      <c r="BIP41" s="119"/>
      <c r="BIQ41" s="119"/>
      <c r="BIR41" s="119"/>
      <c r="BIS41" s="119"/>
      <c r="BIT41" s="119"/>
      <c r="BIU41" s="119"/>
      <c r="BIV41" s="119"/>
      <c r="BIW41" s="119"/>
      <c r="BIX41" s="119"/>
      <c r="BIY41" s="119"/>
      <c r="BIZ41" s="119"/>
      <c r="BJA41" s="119"/>
      <c r="BJB41" s="119"/>
      <c r="BJC41" s="119"/>
      <c r="BJD41" s="119"/>
      <c r="BJE41" s="119"/>
      <c r="BJF41" s="119"/>
      <c r="BJG41" s="119"/>
      <c r="BJH41" s="119"/>
      <c r="BJI41" s="119"/>
      <c r="BJJ41" s="119"/>
      <c r="BJK41" s="119"/>
      <c r="BJL41" s="119"/>
      <c r="BJM41" s="119"/>
      <c r="BJN41" s="119"/>
      <c r="BJO41" s="119"/>
      <c r="BJP41" s="119"/>
      <c r="BJQ41" s="119"/>
      <c r="BJR41" s="119"/>
      <c r="BJS41" s="119"/>
      <c r="BJT41" s="119"/>
      <c r="BJU41" s="119"/>
      <c r="BJV41" s="119"/>
      <c r="BJW41" s="119"/>
      <c r="BJX41" s="119"/>
      <c r="BJY41" s="119"/>
      <c r="BJZ41" s="119"/>
      <c r="BKA41" s="119"/>
      <c r="BKB41" s="119"/>
      <c r="BKC41" s="119"/>
      <c r="BKD41" s="119"/>
      <c r="BKE41" s="119"/>
      <c r="BKF41" s="119"/>
      <c r="BKG41" s="119"/>
      <c r="BKH41" s="119"/>
      <c r="BKI41" s="119"/>
      <c r="BKJ41" s="119"/>
      <c r="BKK41" s="119"/>
      <c r="BKL41" s="119"/>
      <c r="BKM41" s="119"/>
      <c r="BKN41" s="119"/>
      <c r="BKO41" s="119"/>
      <c r="BKP41" s="119"/>
      <c r="BKQ41" s="119"/>
      <c r="BKR41" s="119"/>
      <c r="BKS41" s="119"/>
      <c r="BKT41" s="119"/>
      <c r="BKU41" s="119"/>
      <c r="BKV41" s="119"/>
      <c r="BKW41" s="119"/>
      <c r="BKX41" s="119"/>
      <c r="BKY41" s="119"/>
      <c r="BKZ41" s="119"/>
      <c r="BLA41" s="119"/>
      <c r="BLB41" s="119"/>
      <c r="BLC41" s="119"/>
      <c r="BLD41" s="119"/>
      <c r="BLE41" s="119"/>
      <c r="BLF41" s="119"/>
      <c r="BLG41" s="119"/>
      <c r="BLH41" s="119"/>
      <c r="BLI41" s="119"/>
      <c r="BLJ41" s="119"/>
      <c r="BLK41" s="119"/>
      <c r="BLL41" s="119"/>
      <c r="BLM41" s="119"/>
      <c r="BLN41" s="119"/>
      <c r="BLO41" s="119"/>
      <c r="BLP41" s="119"/>
      <c r="BLQ41" s="119"/>
      <c r="BLR41" s="119"/>
      <c r="BLS41" s="119"/>
      <c r="BLT41" s="119"/>
      <c r="BLU41" s="119"/>
      <c r="BLV41" s="119"/>
      <c r="BLW41" s="119"/>
      <c r="BLX41" s="119"/>
      <c r="BLY41" s="119"/>
      <c r="BLZ41" s="119"/>
      <c r="BMA41" s="119"/>
      <c r="BMB41" s="119"/>
      <c r="BMC41" s="119"/>
      <c r="BMD41" s="119"/>
      <c r="BME41" s="119"/>
      <c r="BMF41" s="119"/>
      <c r="BMG41" s="119"/>
      <c r="BMH41" s="119"/>
      <c r="BMI41" s="119"/>
      <c r="BMJ41" s="119"/>
      <c r="BMK41" s="119"/>
      <c r="BML41" s="119"/>
      <c r="BMM41" s="119"/>
      <c r="BMN41" s="119"/>
      <c r="BMO41" s="119"/>
      <c r="BMP41" s="119"/>
      <c r="BMQ41" s="119"/>
      <c r="BMR41" s="119"/>
      <c r="BMS41" s="119"/>
      <c r="BMT41" s="119"/>
      <c r="BMU41" s="119"/>
      <c r="BMV41" s="119"/>
      <c r="BMW41" s="119"/>
      <c r="BMX41" s="119"/>
      <c r="BMY41" s="119"/>
      <c r="BMZ41" s="119"/>
      <c r="BNA41" s="119"/>
      <c r="BNB41" s="119"/>
      <c r="BNC41" s="119"/>
      <c r="BND41" s="119"/>
      <c r="BNE41" s="119"/>
      <c r="BNF41" s="119"/>
      <c r="BNG41" s="119"/>
      <c r="BNH41" s="119"/>
      <c r="BNI41" s="119"/>
      <c r="BNJ41" s="119"/>
      <c r="BNK41" s="119"/>
      <c r="BNL41" s="119"/>
      <c r="BNM41" s="119"/>
      <c r="BNN41" s="119"/>
      <c r="BNO41" s="119"/>
      <c r="BNP41" s="119"/>
      <c r="BNQ41" s="119"/>
      <c r="BNR41" s="119"/>
      <c r="BNS41" s="119"/>
      <c r="BNT41" s="119"/>
      <c r="BNU41" s="119"/>
      <c r="BNV41" s="119"/>
      <c r="BNW41" s="119"/>
      <c r="BNX41" s="119"/>
      <c r="BNY41" s="119"/>
      <c r="BNZ41" s="119"/>
      <c r="BOA41" s="119"/>
      <c r="BOB41" s="119"/>
      <c r="BOC41" s="119"/>
      <c r="BOD41" s="119"/>
      <c r="BOE41" s="119"/>
      <c r="BOF41" s="119"/>
      <c r="BOG41" s="119"/>
      <c r="BOH41" s="119"/>
      <c r="BOI41" s="119"/>
      <c r="BOJ41" s="119"/>
      <c r="BOK41" s="119"/>
      <c r="BOL41" s="119"/>
      <c r="BOM41" s="119"/>
      <c r="BON41" s="119"/>
      <c r="BOO41" s="119"/>
      <c r="BOP41" s="119"/>
      <c r="BOQ41" s="119"/>
      <c r="BOR41" s="119"/>
      <c r="BOS41" s="119"/>
      <c r="BOT41" s="119"/>
      <c r="BOU41" s="119"/>
      <c r="BOV41" s="119"/>
      <c r="BOW41" s="119"/>
      <c r="BOX41" s="119"/>
      <c r="BOY41" s="119"/>
      <c r="BOZ41" s="119"/>
      <c r="BPA41" s="119"/>
      <c r="BPB41" s="119"/>
      <c r="BPC41" s="119"/>
      <c r="BPD41" s="119"/>
      <c r="BPE41" s="119"/>
      <c r="BPF41" s="119"/>
      <c r="BPG41" s="119"/>
      <c r="BPH41" s="119"/>
      <c r="BPI41" s="119"/>
      <c r="BPJ41" s="119"/>
      <c r="BPK41" s="119"/>
      <c r="BPL41" s="119"/>
      <c r="BPM41" s="119"/>
      <c r="BPN41" s="119"/>
      <c r="BPO41" s="119"/>
      <c r="BPP41" s="119"/>
      <c r="BPQ41" s="119"/>
      <c r="BPR41" s="119"/>
      <c r="BPS41" s="119"/>
      <c r="BPT41" s="119"/>
      <c r="BPU41" s="119"/>
      <c r="BPV41" s="119"/>
      <c r="BPW41" s="119"/>
      <c r="BPX41" s="119"/>
      <c r="BPY41" s="119"/>
      <c r="BPZ41" s="119"/>
      <c r="BQA41" s="119"/>
      <c r="BQB41" s="119"/>
      <c r="BQC41" s="119"/>
      <c r="BQD41" s="119"/>
      <c r="BQE41" s="119"/>
      <c r="BQF41" s="119"/>
      <c r="BQG41" s="119"/>
      <c r="BQH41" s="119"/>
      <c r="BQI41" s="119"/>
      <c r="BQJ41" s="119"/>
      <c r="BQK41" s="119"/>
      <c r="BQL41" s="119"/>
      <c r="BQM41" s="119"/>
      <c r="BQN41" s="119"/>
      <c r="BQO41" s="119"/>
      <c r="BQP41" s="119"/>
      <c r="BQQ41" s="119"/>
      <c r="BQR41" s="119"/>
      <c r="BQS41" s="119"/>
      <c r="BQT41" s="119"/>
      <c r="BQU41" s="119"/>
      <c r="BQV41" s="119"/>
      <c r="BQW41" s="119"/>
      <c r="BQX41" s="119"/>
      <c r="BQY41" s="119"/>
      <c r="BQZ41" s="119"/>
      <c r="BRA41" s="119"/>
      <c r="BRB41" s="119"/>
      <c r="BRC41" s="119"/>
      <c r="BRD41" s="119"/>
      <c r="BRE41" s="119"/>
      <c r="BRF41" s="119"/>
      <c r="BRG41" s="119"/>
      <c r="BRH41" s="119"/>
      <c r="BRI41" s="119"/>
      <c r="BRJ41" s="119"/>
      <c r="BRK41" s="119"/>
      <c r="BRL41" s="119"/>
      <c r="BRM41" s="119"/>
      <c r="BRN41" s="119"/>
      <c r="BRO41" s="119"/>
      <c r="BRP41" s="119"/>
      <c r="BRQ41" s="119"/>
      <c r="BRR41" s="119"/>
      <c r="BRS41" s="119"/>
      <c r="BRT41" s="119"/>
      <c r="BRU41" s="119"/>
      <c r="BRV41" s="119"/>
      <c r="BRW41" s="119"/>
      <c r="BRX41" s="119"/>
      <c r="BRY41" s="119"/>
      <c r="BRZ41" s="119"/>
      <c r="BSA41" s="119"/>
      <c r="BSB41" s="119"/>
      <c r="BSC41" s="119"/>
      <c r="BSD41" s="119"/>
      <c r="BSE41" s="119"/>
      <c r="BSF41" s="119"/>
      <c r="BSG41" s="119"/>
      <c r="BSH41" s="119"/>
      <c r="BSI41" s="119"/>
      <c r="BSJ41" s="119"/>
      <c r="BSK41" s="119"/>
      <c r="BSL41" s="119"/>
      <c r="BSM41" s="119"/>
      <c r="BSN41" s="119"/>
      <c r="BSO41" s="119"/>
      <c r="BSP41" s="119"/>
      <c r="BSQ41" s="119"/>
      <c r="BSR41" s="119"/>
      <c r="BSS41" s="119"/>
      <c r="BST41" s="119"/>
      <c r="BSU41" s="119"/>
      <c r="BSV41" s="119"/>
      <c r="BSW41" s="119"/>
      <c r="BSX41" s="119"/>
      <c r="BSY41" s="119"/>
      <c r="BSZ41" s="119"/>
      <c r="BTA41" s="119"/>
      <c r="BTB41" s="119"/>
      <c r="BTC41" s="119"/>
      <c r="BTD41" s="119"/>
      <c r="BTE41" s="119"/>
      <c r="BTF41" s="119"/>
      <c r="BTG41" s="119"/>
      <c r="BTH41" s="119"/>
      <c r="BTI41" s="119"/>
      <c r="BTJ41" s="119"/>
      <c r="BTK41" s="119"/>
      <c r="BTL41" s="119"/>
      <c r="BTM41" s="119"/>
      <c r="BTN41" s="119"/>
      <c r="BTO41" s="119"/>
      <c r="BTP41" s="119"/>
      <c r="BTQ41" s="119"/>
      <c r="BTR41" s="119"/>
      <c r="BTS41" s="119"/>
      <c r="BTT41" s="119"/>
      <c r="BTU41" s="119"/>
      <c r="BTV41" s="119"/>
      <c r="BTW41" s="119"/>
      <c r="BTX41" s="119"/>
      <c r="BTY41" s="119"/>
      <c r="BTZ41" s="119"/>
      <c r="BUA41" s="119"/>
      <c r="BUB41" s="119"/>
      <c r="BUC41" s="119"/>
      <c r="BUD41" s="119"/>
      <c r="BUE41" s="119"/>
      <c r="BUF41" s="119"/>
      <c r="BUG41" s="119"/>
      <c r="BUH41" s="119"/>
      <c r="BUI41" s="119"/>
      <c r="BUJ41" s="119"/>
      <c r="BUK41" s="119"/>
      <c r="BUL41" s="119"/>
      <c r="BUM41" s="119"/>
      <c r="BUN41" s="119"/>
      <c r="BUO41" s="119"/>
      <c r="BUP41" s="119"/>
      <c r="BUQ41" s="119"/>
      <c r="BUR41" s="119"/>
      <c r="BUS41" s="119"/>
      <c r="BUT41" s="119"/>
      <c r="BUU41" s="119"/>
      <c r="BUV41" s="119"/>
      <c r="BUW41" s="119"/>
      <c r="BUX41" s="119"/>
      <c r="BUY41" s="119"/>
      <c r="BUZ41" s="119"/>
      <c r="BVA41" s="119"/>
      <c r="BVB41" s="119"/>
      <c r="BVC41" s="119"/>
      <c r="BVD41" s="119"/>
      <c r="BVE41" s="119"/>
      <c r="BVF41" s="119"/>
      <c r="BVG41" s="119"/>
      <c r="BVH41" s="119"/>
      <c r="BVI41" s="119"/>
      <c r="BVJ41" s="119"/>
      <c r="BVK41" s="119"/>
      <c r="BVL41" s="119"/>
      <c r="BVM41" s="119"/>
      <c r="BVN41" s="119"/>
      <c r="BVO41" s="119"/>
      <c r="BVP41" s="119"/>
      <c r="BVQ41" s="119"/>
      <c r="BVR41" s="119"/>
      <c r="BVS41" s="119"/>
      <c r="BVT41" s="119"/>
      <c r="BVU41" s="119"/>
      <c r="BVV41" s="119"/>
      <c r="BVW41" s="119"/>
      <c r="BVX41" s="119"/>
      <c r="BVY41" s="119"/>
      <c r="BVZ41" s="119"/>
      <c r="BWA41" s="119"/>
      <c r="BWB41" s="119"/>
      <c r="BWC41" s="119"/>
      <c r="BWD41" s="119"/>
      <c r="BWE41" s="119"/>
      <c r="BWF41" s="119"/>
      <c r="BWG41" s="119"/>
      <c r="BWH41" s="119"/>
      <c r="BWI41" s="119"/>
      <c r="BWJ41" s="119"/>
      <c r="BWK41" s="119"/>
      <c r="BWL41" s="119"/>
      <c r="BWM41" s="119"/>
      <c r="BWN41" s="119"/>
      <c r="BWO41" s="119"/>
      <c r="BWP41" s="119"/>
      <c r="BWQ41" s="119"/>
      <c r="BWR41" s="119"/>
      <c r="BWS41" s="119"/>
      <c r="BWT41" s="119"/>
      <c r="BWU41" s="119"/>
      <c r="BWV41" s="119"/>
      <c r="BWW41" s="119"/>
      <c r="BWX41" s="119"/>
      <c r="BWY41" s="119"/>
      <c r="BWZ41" s="119"/>
      <c r="BXA41" s="119"/>
      <c r="BXB41" s="119"/>
      <c r="BXC41" s="119"/>
      <c r="BXD41" s="119"/>
      <c r="BXE41" s="119"/>
      <c r="BXF41" s="119"/>
      <c r="BXG41" s="119"/>
      <c r="BXH41" s="119"/>
      <c r="BXI41" s="119"/>
      <c r="BXJ41" s="119"/>
      <c r="BXK41" s="119"/>
      <c r="BXL41" s="119"/>
      <c r="BXM41" s="119"/>
      <c r="BXN41" s="119"/>
      <c r="BXO41" s="119"/>
      <c r="BXP41" s="119"/>
      <c r="BXQ41" s="119"/>
      <c r="BXR41" s="119"/>
      <c r="BXS41" s="119"/>
      <c r="BXT41" s="119"/>
      <c r="BXU41" s="119"/>
      <c r="BXV41" s="119"/>
      <c r="BXW41" s="119"/>
      <c r="BXX41" s="119"/>
      <c r="BXY41" s="119"/>
      <c r="BXZ41" s="119"/>
      <c r="BYA41" s="119"/>
      <c r="BYB41" s="119"/>
      <c r="BYC41" s="119"/>
      <c r="BYD41" s="119"/>
      <c r="BYE41" s="119"/>
      <c r="BYF41" s="119"/>
      <c r="BYG41" s="119"/>
      <c r="BYH41" s="119"/>
      <c r="BYI41" s="119"/>
      <c r="BYJ41" s="119"/>
      <c r="BYK41" s="119"/>
      <c r="BYL41" s="119"/>
      <c r="BYM41" s="119"/>
      <c r="BYN41" s="119"/>
      <c r="BYO41" s="119"/>
      <c r="BYP41" s="119"/>
      <c r="BYQ41" s="119"/>
      <c r="BYR41" s="119"/>
      <c r="BYS41" s="119"/>
      <c r="BYT41" s="119"/>
      <c r="BYU41" s="119"/>
      <c r="BYV41" s="119"/>
      <c r="BYW41" s="119"/>
      <c r="BYX41" s="119"/>
      <c r="BYY41" s="119"/>
      <c r="BYZ41" s="119"/>
      <c r="BZA41" s="119"/>
      <c r="BZB41" s="119"/>
      <c r="BZC41" s="119"/>
      <c r="BZD41" s="119"/>
      <c r="BZE41" s="119"/>
      <c r="BZF41" s="119"/>
      <c r="BZG41" s="119"/>
      <c r="BZH41" s="119"/>
      <c r="BZI41" s="119"/>
      <c r="BZJ41" s="119"/>
      <c r="BZK41" s="119"/>
      <c r="BZL41" s="119"/>
      <c r="BZM41" s="119"/>
      <c r="BZN41" s="119"/>
      <c r="BZO41" s="119"/>
      <c r="BZP41" s="119"/>
      <c r="BZQ41" s="119"/>
      <c r="BZR41" s="119"/>
      <c r="BZS41" s="119"/>
      <c r="BZT41" s="119"/>
      <c r="BZU41" s="119"/>
      <c r="BZV41" s="119"/>
      <c r="BZW41" s="119"/>
      <c r="BZX41" s="119"/>
      <c r="BZY41" s="119"/>
      <c r="BZZ41" s="119"/>
      <c r="CAA41" s="119"/>
      <c r="CAB41" s="119"/>
      <c r="CAC41" s="119"/>
      <c r="CAD41" s="119"/>
      <c r="CAE41" s="119"/>
      <c r="CAF41" s="119"/>
      <c r="CAG41" s="119"/>
      <c r="CAH41" s="119"/>
      <c r="CAI41" s="119"/>
      <c r="CAJ41" s="119"/>
      <c r="CAK41" s="119"/>
      <c r="CAL41" s="119"/>
      <c r="CAM41" s="119"/>
      <c r="CAN41" s="119"/>
      <c r="CAO41" s="119"/>
      <c r="CAP41" s="119"/>
      <c r="CAQ41" s="119"/>
      <c r="CAR41" s="119"/>
      <c r="CAS41" s="119"/>
      <c r="CAT41" s="119"/>
      <c r="CAU41" s="119"/>
      <c r="CAV41" s="119"/>
      <c r="CAW41" s="119"/>
      <c r="CAX41" s="119"/>
      <c r="CAY41" s="119"/>
      <c r="CAZ41" s="119"/>
      <c r="CBA41" s="119"/>
      <c r="CBB41" s="119"/>
      <c r="CBC41" s="119"/>
      <c r="CBD41" s="119"/>
      <c r="CBE41" s="119"/>
      <c r="CBF41" s="119"/>
      <c r="CBG41" s="119"/>
      <c r="CBH41" s="119"/>
      <c r="CBI41" s="119"/>
      <c r="CBJ41" s="119"/>
      <c r="CBK41" s="119"/>
      <c r="CBL41" s="119"/>
      <c r="CBM41" s="119"/>
      <c r="CBN41" s="119"/>
      <c r="CBO41" s="119"/>
      <c r="CBP41" s="119"/>
      <c r="CBQ41" s="119"/>
      <c r="CBR41" s="119"/>
      <c r="CBS41" s="119"/>
      <c r="CBT41" s="119"/>
      <c r="CBU41" s="119"/>
      <c r="CBV41" s="119"/>
      <c r="CBW41" s="119"/>
      <c r="CBX41" s="119"/>
      <c r="CBY41" s="119"/>
      <c r="CBZ41" s="119"/>
      <c r="CCA41" s="119"/>
      <c r="CCB41" s="119"/>
      <c r="CCC41" s="119"/>
      <c r="CCD41" s="119"/>
      <c r="CCE41" s="119"/>
      <c r="CCF41" s="119"/>
      <c r="CCG41" s="119"/>
      <c r="CCH41" s="119"/>
      <c r="CCI41" s="119"/>
      <c r="CCJ41" s="119"/>
      <c r="CCK41" s="119"/>
      <c r="CCL41" s="119"/>
      <c r="CCM41" s="119"/>
      <c r="CCN41" s="119"/>
      <c r="CCO41" s="119"/>
      <c r="CCP41" s="119"/>
      <c r="CCQ41" s="119"/>
      <c r="CCR41" s="119"/>
      <c r="CCS41" s="119"/>
      <c r="CCT41" s="119"/>
      <c r="CCU41" s="119"/>
      <c r="CCV41" s="119"/>
      <c r="CCW41" s="119"/>
      <c r="CCX41" s="119"/>
      <c r="CCY41" s="119"/>
      <c r="CCZ41" s="119"/>
      <c r="CDA41" s="119"/>
      <c r="CDB41" s="119"/>
      <c r="CDC41" s="119"/>
      <c r="CDD41" s="119"/>
      <c r="CDE41" s="119"/>
      <c r="CDF41" s="119"/>
      <c r="CDG41" s="119"/>
      <c r="CDH41" s="119"/>
      <c r="CDI41" s="119"/>
      <c r="CDJ41" s="119"/>
      <c r="CDK41" s="119"/>
      <c r="CDL41" s="119"/>
      <c r="CDM41" s="119"/>
      <c r="CDN41" s="119"/>
      <c r="CDO41" s="119"/>
      <c r="CDP41" s="119"/>
      <c r="CDQ41" s="119"/>
      <c r="CDR41" s="119"/>
      <c r="CDS41" s="119"/>
      <c r="CDT41" s="119"/>
      <c r="CDU41" s="119"/>
      <c r="CDV41" s="119"/>
      <c r="CDW41" s="119"/>
      <c r="CDX41" s="119"/>
      <c r="CDY41" s="119"/>
      <c r="CDZ41" s="119"/>
      <c r="CEA41" s="119"/>
      <c r="CEB41" s="119"/>
      <c r="CEC41" s="119"/>
      <c r="CED41" s="119"/>
      <c r="CEE41" s="119"/>
      <c r="CEF41" s="119"/>
      <c r="CEG41" s="119"/>
      <c r="CEH41" s="119"/>
      <c r="CEI41" s="119"/>
      <c r="CEJ41" s="119"/>
      <c r="CEK41" s="119"/>
      <c r="CEL41" s="119"/>
      <c r="CEM41" s="119"/>
      <c r="CEN41" s="119"/>
      <c r="CEO41" s="119"/>
      <c r="CEP41" s="119"/>
      <c r="CEQ41" s="119"/>
      <c r="CER41" s="119"/>
      <c r="CES41" s="119"/>
      <c r="CET41" s="119"/>
      <c r="CEU41" s="119"/>
      <c r="CEV41" s="119"/>
      <c r="CEW41" s="119"/>
      <c r="CEX41" s="119"/>
      <c r="CEY41" s="119"/>
      <c r="CEZ41" s="119"/>
      <c r="CFA41" s="119"/>
      <c r="CFB41" s="119"/>
      <c r="CFC41" s="119"/>
      <c r="CFD41" s="119"/>
      <c r="CFE41" s="119"/>
      <c r="CFF41" s="119"/>
      <c r="CFG41" s="119"/>
      <c r="CFH41" s="119"/>
      <c r="CFI41" s="119"/>
      <c r="CFJ41" s="119"/>
      <c r="CFK41" s="119"/>
      <c r="CFL41" s="119"/>
      <c r="CFM41" s="119"/>
      <c r="CFN41" s="119"/>
      <c r="CFO41" s="119"/>
      <c r="CFP41" s="119"/>
      <c r="CFQ41" s="119"/>
      <c r="CFR41" s="119"/>
      <c r="CFS41" s="119"/>
      <c r="CFT41" s="119"/>
      <c r="CFU41" s="119"/>
      <c r="CFV41" s="119"/>
      <c r="CFW41" s="119"/>
      <c r="CFX41" s="119"/>
      <c r="CFY41" s="119"/>
      <c r="CFZ41" s="119"/>
      <c r="CGA41" s="119"/>
      <c r="CGB41" s="119"/>
      <c r="CGC41" s="119"/>
      <c r="CGD41" s="119"/>
      <c r="CGE41" s="119"/>
      <c r="CGF41" s="119"/>
      <c r="CGG41" s="119"/>
      <c r="CGH41" s="119"/>
      <c r="CGI41" s="119"/>
      <c r="CGJ41" s="119"/>
      <c r="CGK41" s="119"/>
      <c r="CGL41" s="119"/>
      <c r="CGM41" s="119"/>
      <c r="CGN41" s="119"/>
      <c r="CGO41" s="119"/>
      <c r="CGP41" s="119"/>
      <c r="CGQ41" s="119"/>
      <c r="CGR41" s="119"/>
      <c r="CGS41" s="119"/>
      <c r="CGT41" s="119"/>
      <c r="CGU41" s="119"/>
      <c r="CGV41" s="119"/>
      <c r="CGW41" s="119"/>
      <c r="CGX41" s="119"/>
      <c r="CGY41" s="119"/>
      <c r="CGZ41" s="119"/>
      <c r="CHA41" s="119"/>
      <c r="CHB41" s="119"/>
      <c r="CHC41" s="119"/>
      <c r="CHD41" s="119"/>
      <c r="CHE41" s="119"/>
      <c r="CHF41" s="119"/>
      <c r="CHG41" s="119"/>
      <c r="CHH41" s="119"/>
      <c r="CHI41" s="119"/>
      <c r="CHJ41" s="119"/>
      <c r="CHK41" s="119"/>
      <c r="CHL41" s="119"/>
      <c r="CHM41" s="119"/>
      <c r="CHN41" s="119"/>
      <c r="CHO41" s="119"/>
      <c r="CHP41" s="119"/>
      <c r="CHQ41" s="119"/>
      <c r="CHR41" s="119"/>
      <c r="CHS41" s="119"/>
      <c r="CHT41" s="119"/>
      <c r="CHU41" s="119"/>
      <c r="CHV41" s="119"/>
      <c r="CHW41" s="119"/>
      <c r="CHX41" s="119"/>
      <c r="CHY41" s="119"/>
      <c r="CHZ41" s="119"/>
      <c r="CIA41" s="119"/>
      <c r="CIB41" s="119"/>
      <c r="CIC41" s="119"/>
      <c r="CID41" s="119"/>
      <c r="CIE41" s="119"/>
      <c r="CIF41" s="119"/>
      <c r="CIG41" s="119"/>
      <c r="CIH41" s="119"/>
      <c r="CII41" s="119"/>
      <c r="CIJ41" s="119"/>
      <c r="CIK41" s="119"/>
      <c r="CIL41" s="119"/>
      <c r="CIM41" s="119"/>
      <c r="CIN41" s="119"/>
      <c r="CIO41" s="119"/>
      <c r="CIP41" s="119"/>
      <c r="CIQ41" s="119"/>
      <c r="CIR41" s="119"/>
      <c r="CIS41" s="119"/>
      <c r="CIT41" s="119"/>
      <c r="CIU41" s="119"/>
      <c r="CIV41" s="119"/>
      <c r="CIW41" s="119"/>
      <c r="CIX41" s="119"/>
      <c r="CIY41" s="119"/>
      <c r="CIZ41" s="119"/>
      <c r="CJA41" s="119"/>
      <c r="CJB41" s="119"/>
      <c r="CJC41" s="119"/>
      <c r="CJD41" s="119"/>
      <c r="CJE41" s="119"/>
      <c r="CJF41" s="119"/>
      <c r="CJG41" s="119"/>
      <c r="CJH41" s="119"/>
      <c r="CJI41" s="119"/>
      <c r="CJJ41" s="119"/>
      <c r="CJK41" s="119"/>
      <c r="CJL41" s="119"/>
      <c r="CJM41" s="119"/>
      <c r="CJN41" s="119"/>
      <c r="CJO41" s="119"/>
      <c r="CJP41" s="119"/>
      <c r="CJQ41" s="119"/>
      <c r="CJR41" s="119"/>
      <c r="CJS41" s="119"/>
      <c r="CJT41" s="119"/>
      <c r="CJU41" s="119"/>
      <c r="CJV41" s="119"/>
      <c r="CJW41" s="119"/>
      <c r="CJX41" s="119"/>
      <c r="CJY41" s="119"/>
      <c r="CJZ41" s="119"/>
      <c r="CKA41" s="119"/>
      <c r="CKB41" s="119"/>
      <c r="CKC41" s="119"/>
      <c r="CKD41" s="119"/>
      <c r="CKE41" s="119"/>
      <c r="CKF41" s="119"/>
      <c r="CKG41" s="119"/>
      <c r="CKH41" s="119"/>
      <c r="CKI41" s="119"/>
      <c r="CKJ41" s="119"/>
      <c r="CKK41" s="119"/>
      <c r="CKL41" s="119"/>
      <c r="CKM41" s="119"/>
      <c r="CKN41" s="119"/>
      <c r="CKO41" s="119"/>
      <c r="CKP41" s="119"/>
      <c r="CKQ41" s="119"/>
      <c r="CKR41" s="119"/>
      <c r="CKS41" s="119"/>
      <c r="CKT41" s="119"/>
      <c r="CKU41" s="119"/>
      <c r="CKV41" s="119"/>
      <c r="CKW41" s="119"/>
      <c r="CKX41" s="119"/>
      <c r="CKY41" s="119"/>
      <c r="CKZ41" s="119"/>
      <c r="CLA41" s="119"/>
      <c r="CLB41" s="119"/>
      <c r="CLC41" s="119"/>
      <c r="CLD41" s="119"/>
      <c r="CLE41" s="119"/>
      <c r="CLF41" s="119"/>
      <c r="CLG41" s="119"/>
      <c r="CLH41" s="119"/>
      <c r="CLI41" s="119"/>
      <c r="CLJ41" s="119"/>
      <c r="CLK41" s="119"/>
      <c r="CLL41" s="119"/>
      <c r="CLM41" s="119"/>
      <c r="CLN41" s="119"/>
      <c r="CLO41" s="119"/>
      <c r="CLP41" s="119"/>
      <c r="CLQ41" s="119"/>
      <c r="CLR41" s="119"/>
      <c r="CLS41" s="119"/>
      <c r="CLT41" s="119"/>
      <c r="CLU41" s="119"/>
      <c r="CLV41" s="119"/>
      <c r="CLW41" s="119"/>
      <c r="CLX41" s="119"/>
      <c r="CLY41" s="119"/>
      <c r="CLZ41" s="119"/>
      <c r="CMA41" s="119"/>
      <c r="CMB41" s="119"/>
      <c r="CMC41" s="119"/>
      <c r="CMD41" s="119"/>
      <c r="CME41" s="119"/>
      <c r="CMF41" s="119"/>
      <c r="CMG41" s="119"/>
      <c r="CMH41" s="119"/>
      <c r="CMI41" s="119"/>
      <c r="CMJ41" s="119"/>
      <c r="CMK41" s="119"/>
      <c r="CML41" s="119"/>
      <c r="CMM41" s="119"/>
      <c r="CMN41" s="119"/>
      <c r="CMO41" s="119"/>
      <c r="CMP41" s="119"/>
      <c r="CMQ41" s="119"/>
      <c r="CMR41" s="119"/>
      <c r="CMS41" s="119"/>
      <c r="CMT41" s="119"/>
      <c r="CMU41" s="119"/>
      <c r="CMV41" s="119"/>
      <c r="CMW41" s="119"/>
      <c r="CMX41" s="119"/>
      <c r="CMY41" s="119"/>
      <c r="CMZ41" s="119"/>
      <c r="CNA41" s="119"/>
      <c r="CNB41" s="119"/>
      <c r="CNC41" s="119"/>
      <c r="CND41" s="119"/>
      <c r="CNE41" s="119"/>
      <c r="CNF41" s="119"/>
      <c r="CNG41" s="119"/>
      <c r="CNH41" s="119"/>
      <c r="CNI41" s="119"/>
      <c r="CNJ41" s="119"/>
      <c r="CNK41" s="119"/>
      <c r="CNL41" s="119"/>
      <c r="CNM41" s="119"/>
      <c r="CNN41" s="119"/>
      <c r="CNO41" s="119"/>
      <c r="CNP41" s="119"/>
      <c r="CNQ41" s="119"/>
      <c r="CNR41" s="119"/>
      <c r="CNS41" s="119"/>
      <c r="CNT41" s="119"/>
      <c r="CNU41" s="119"/>
      <c r="CNV41" s="119"/>
      <c r="CNW41" s="119"/>
      <c r="CNX41" s="119"/>
      <c r="CNY41" s="119"/>
      <c r="CNZ41" s="119"/>
      <c r="COA41" s="119"/>
      <c r="COB41" s="119"/>
      <c r="COC41" s="119"/>
      <c r="COD41" s="119"/>
      <c r="COE41" s="119"/>
      <c r="COF41" s="119"/>
      <c r="COG41" s="119"/>
      <c r="COH41" s="119"/>
      <c r="COI41" s="119"/>
      <c r="COJ41" s="119"/>
      <c r="COK41" s="119"/>
      <c r="COL41" s="119"/>
      <c r="COM41" s="119"/>
      <c r="CON41" s="119"/>
      <c r="COO41" s="119"/>
      <c r="COP41" s="119"/>
      <c r="COQ41" s="119"/>
      <c r="COR41" s="119"/>
      <c r="COS41" s="119"/>
      <c r="COT41" s="119"/>
      <c r="COU41" s="119"/>
      <c r="COV41" s="119"/>
      <c r="COW41" s="119"/>
      <c r="COX41" s="119"/>
      <c r="COY41" s="119"/>
      <c r="COZ41" s="119"/>
      <c r="CPA41" s="119"/>
      <c r="CPB41" s="119"/>
      <c r="CPC41" s="119"/>
      <c r="CPD41" s="119"/>
      <c r="CPE41" s="119"/>
      <c r="CPF41" s="119"/>
      <c r="CPG41" s="119"/>
      <c r="CPH41" s="119"/>
      <c r="CPI41" s="119"/>
      <c r="CPJ41" s="119"/>
      <c r="CPK41" s="119"/>
      <c r="CPL41" s="119"/>
      <c r="CPM41" s="119"/>
      <c r="CPN41" s="119"/>
      <c r="CPO41" s="119"/>
      <c r="CPP41" s="119"/>
      <c r="CPQ41" s="119"/>
      <c r="CPR41" s="119"/>
      <c r="CPS41" s="119"/>
      <c r="CPT41" s="119"/>
      <c r="CPU41" s="119"/>
      <c r="CPV41" s="119"/>
      <c r="CPW41" s="119"/>
      <c r="CPX41" s="119"/>
      <c r="CPY41" s="119"/>
      <c r="CPZ41" s="119"/>
      <c r="CQA41" s="119"/>
      <c r="CQB41" s="119"/>
      <c r="CQC41" s="119"/>
      <c r="CQD41" s="119"/>
      <c r="CQE41" s="119"/>
      <c r="CQF41" s="119"/>
      <c r="CQG41" s="119"/>
      <c r="CQH41" s="119"/>
      <c r="CQI41" s="119"/>
      <c r="CQJ41" s="119"/>
      <c r="CQK41" s="119"/>
      <c r="CQL41" s="119"/>
      <c r="CQM41" s="119"/>
      <c r="CQN41" s="119"/>
      <c r="CQO41" s="119"/>
      <c r="CQP41" s="119"/>
      <c r="CQQ41" s="119"/>
      <c r="CQR41" s="119"/>
      <c r="CQS41" s="119"/>
      <c r="CQT41" s="119"/>
      <c r="CQU41" s="119"/>
      <c r="CQV41" s="119"/>
      <c r="CQW41" s="119"/>
      <c r="CQX41" s="119"/>
      <c r="CQY41" s="119"/>
      <c r="CQZ41" s="119"/>
      <c r="CRA41" s="119"/>
      <c r="CRB41" s="119"/>
      <c r="CRC41" s="119"/>
      <c r="CRD41" s="119"/>
      <c r="CRE41" s="119"/>
      <c r="CRF41" s="119"/>
      <c r="CRG41" s="119"/>
      <c r="CRH41" s="119"/>
      <c r="CRI41" s="119"/>
      <c r="CRJ41" s="119"/>
      <c r="CRK41" s="119"/>
      <c r="CRL41" s="119"/>
      <c r="CRM41" s="119"/>
      <c r="CRN41" s="119"/>
      <c r="CRO41" s="119"/>
      <c r="CRP41" s="119"/>
      <c r="CRQ41" s="119"/>
      <c r="CRR41" s="119"/>
      <c r="CRS41" s="119"/>
      <c r="CRT41" s="119"/>
      <c r="CRU41" s="119"/>
      <c r="CRV41" s="119"/>
      <c r="CRW41" s="119"/>
      <c r="CRX41" s="119"/>
      <c r="CRY41" s="119"/>
      <c r="CRZ41" s="119"/>
      <c r="CSA41" s="119"/>
      <c r="CSB41" s="119"/>
      <c r="CSC41" s="119"/>
      <c r="CSD41" s="119"/>
      <c r="CSE41" s="119"/>
      <c r="CSF41" s="119"/>
      <c r="CSG41" s="119"/>
      <c r="CSH41" s="119"/>
      <c r="CSI41" s="119"/>
      <c r="CSJ41" s="119"/>
      <c r="CSK41" s="119"/>
      <c r="CSL41" s="119"/>
      <c r="CSM41" s="119"/>
      <c r="CSN41" s="119"/>
      <c r="CSO41" s="119"/>
      <c r="CSP41" s="119"/>
      <c r="CSQ41" s="119"/>
      <c r="CSR41" s="119"/>
      <c r="CSS41" s="119"/>
      <c r="CST41" s="119"/>
      <c r="CSU41" s="119"/>
      <c r="CSV41" s="119"/>
      <c r="CSW41" s="119"/>
      <c r="CSX41" s="119"/>
      <c r="CSY41" s="119"/>
      <c r="CSZ41" s="119"/>
      <c r="CTA41" s="119"/>
      <c r="CTB41" s="119"/>
      <c r="CTC41" s="119"/>
      <c r="CTD41" s="119"/>
      <c r="CTE41" s="119"/>
      <c r="CTF41" s="119"/>
      <c r="CTG41" s="119"/>
      <c r="CTH41" s="119"/>
      <c r="CTI41" s="119"/>
      <c r="CTJ41" s="119"/>
      <c r="CTK41" s="119"/>
      <c r="CTL41" s="119"/>
      <c r="CTM41" s="119"/>
      <c r="CTN41" s="119"/>
      <c r="CTO41" s="119"/>
      <c r="CTP41" s="119"/>
      <c r="CTQ41" s="119"/>
      <c r="CTR41" s="119"/>
      <c r="CTS41" s="119"/>
      <c r="CTT41" s="119"/>
      <c r="CTU41" s="119"/>
      <c r="CTV41" s="119"/>
      <c r="CTW41" s="119"/>
      <c r="CTX41" s="119"/>
      <c r="CTY41" s="119"/>
      <c r="CTZ41" s="119"/>
      <c r="CUA41" s="119"/>
      <c r="CUB41" s="119"/>
      <c r="CUC41" s="119"/>
      <c r="CUD41" s="119"/>
      <c r="CUE41" s="119"/>
      <c r="CUF41" s="119"/>
      <c r="CUG41" s="119"/>
      <c r="CUH41" s="119"/>
      <c r="CUI41" s="119"/>
      <c r="CUJ41" s="119"/>
      <c r="CUK41" s="119"/>
      <c r="CUL41" s="119"/>
      <c r="CUM41" s="119"/>
      <c r="CUN41" s="119"/>
      <c r="CUO41" s="119"/>
      <c r="CUP41" s="119"/>
      <c r="CUQ41" s="119"/>
      <c r="CUR41" s="119"/>
      <c r="CUS41" s="119"/>
      <c r="CUT41" s="119"/>
      <c r="CUU41" s="119"/>
      <c r="CUV41" s="119"/>
      <c r="CUW41" s="119"/>
      <c r="CUX41" s="119"/>
      <c r="CUY41" s="119"/>
      <c r="CUZ41" s="119"/>
      <c r="CVA41" s="119"/>
      <c r="CVB41" s="119"/>
      <c r="CVC41" s="119"/>
      <c r="CVD41" s="119"/>
      <c r="CVE41" s="119"/>
      <c r="CVF41" s="119"/>
      <c r="CVG41" s="119"/>
      <c r="CVH41" s="119"/>
      <c r="CVI41" s="119"/>
      <c r="CVJ41" s="119"/>
      <c r="CVK41" s="119"/>
      <c r="CVL41" s="119"/>
      <c r="CVM41" s="119"/>
      <c r="CVN41" s="119"/>
      <c r="CVO41" s="119"/>
      <c r="CVP41" s="119"/>
      <c r="CVQ41" s="119"/>
      <c r="CVR41" s="119"/>
      <c r="CVS41" s="119"/>
      <c r="CVT41" s="119"/>
      <c r="CVU41" s="119"/>
      <c r="CVV41" s="119"/>
      <c r="CVW41" s="119"/>
      <c r="CVX41" s="119"/>
      <c r="CVY41" s="119"/>
      <c r="CVZ41" s="119"/>
      <c r="CWA41" s="119"/>
      <c r="CWB41" s="119"/>
      <c r="CWC41" s="119"/>
      <c r="CWD41" s="119"/>
      <c r="CWE41" s="119"/>
      <c r="CWF41" s="119"/>
      <c r="CWG41" s="119"/>
      <c r="CWH41" s="119"/>
      <c r="CWI41" s="119"/>
      <c r="CWJ41" s="119"/>
      <c r="CWK41" s="119"/>
      <c r="CWL41" s="119"/>
      <c r="CWM41" s="119"/>
      <c r="CWN41" s="119"/>
      <c r="CWO41" s="119"/>
      <c r="CWP41" s="119"/>
      <c r="CWQ41" s="119"/>
      <c r="CWR41" s="119"/>
      <c r="CWS41" s="119"/>
      <c r="CWT41" s="119"/>
      <c r="CWU41" s="119"/>
      <c r="CWV41" s="119"/>
      <c r="CWW41" s="119"/>
      <c r="CWX41" s="119"/>
      <c r="CWY41" s="119"/>
      <c r="CWZ41" s="119"/>
      <c r="CXA41" s="119"/>
      <c r="CXB41" s="119"/>
      <c r="CXC41" s="119"/>
      <c r="CXD41" s="119"/>
      <c r="CXE41" s="119"/>
      <c r="CXF41" s="119"/>
      <c r="CXG41" s="119"/>
      <c r="CXH41" s="119"/>
      <c r="CXI41" s="119"/>
      <c r="CXJ41" s="119"/>
      <c r="CXK41" s="119"/>
      <c r="CXL41" s="119"/>
      <c r="CXM41" s="119"/>
      <c r="CXN41" s="119"/>
      <c r="CXO41" s="119"/>
      <c r="CXP41" s="119"/>
      <c r="CXQ41" s="119"/>
      <c r="CXR41" s="119"/>
      <c r="CXS41" s="119"/>
      <c r="CXT41" s="119"/>
      <c r="CXU41" s="119"/>
      <c r="CXV41" s="119"/>
      <c r="CXW41" s="119"/>
      <c r="CXX41" s="119"/>
      <c r="CXY41" s="119"/>
      <c r="CXZ41" s="119"/>
      <c r="CYA41" s="119"/>
      <c r="CYB41" s="119"/>
      <c r="CYC41" s="119"/>
      <c r="CYD41" s="119"/>
      <c r="CYE41" s="119"/>
      <c r="CYF41" s="119"/>
      <c r="CYG41" s="119"/>
      <c r="CYH41" s="119"/>
      <c r="CYI41" s="119"/>
      <c r="CYJ41" s="119"/>
      <c r="CYK41" s="119"/>
      <c r="CYL41" s="119"/>
      <c r="CYM41" s="119"/>
      <c r="CYN41" s="119"/>
      <c r="CYO41" s="119"/>
      <c r="CYP41" s="119"/>
      <c r="CYQ41" s="119"/>
      <c r="CYR41" s="119"/>
      <c r="CYS41" s="119"/>
      <c r="CYT41" s="119"/>
      <c r="CYU41" s="119"/>
      <c r="CYV41" s="119"/>
      <c r="CYW41" s="119"/>
      <c r="CYX41" s="119"/>
      <c r="CYY41" s="119"/>
      <c r="CYZ41" s="119"/>
      <c r="CZA41" s="119"/>
      <c r="CZB41" s="119"/>
      <c r="CZC41" s="119"/>
      <c r="CZD41" s="119"/>
      <c r="CZE41" s="119"/>
      <c r="CZF41" s="119"/>
      <c r="CZG41" s="119"/>
      <c r="CZH41" s="119"/>
      <c r="CZI41" s="119"/>
      <c r="CZJ41" s="119"/>
      <c r="CZK41" s="119"/>
      <c r="CZL41" s="119"/>
      <c r="CZM41" s="119"/>
      <c r="CZN41" s="119"/>
      <c r="CZO41" s="119"/>
      <c r="CZP41" s="119"/>
      <c r="CZQ41" s="119"/>
      <c r="CZR41" s="119"/>
      <c r="CZS41" s="119"/>
      <c r="CZT41" s="119"/>
      <c r="CZU41" s="119"/>
      <c r="CZV41" s="119"/>
      <c r="CZW41" s="119"/>
      <c r="CZX41" s="119"/>
      <c r="CZY41" s="119"/>
      <c r="CZZ41" s="119"/>
      <c r="DAA41" s="119"/>
      <c r="DAB41" s="119"/>
      <c r="DAC41" s="119"/>
      <c r="DAD41" s="119"/>
      <c r="DAE41" s="119"/>
      <c r="DAF41" s="119"/>
      <c r="DAG41" s="119"/>
      <c r="DAH41" s="119"/>
      <c r="DAI41" s="119"/>
      <c r="DAJ41" s="119"/>
      <c r="DAK41" s="119"/>
      <c r="DAL41" s="119"/>
      <c r="DAM41" s="119"/>
      <c r="DAN41" s="119"/>
      <c r="DAO41" s="119"/>
      <c r="DAP41" s="119"/>
      <c r="DAQ41" s="119"/>
      <c r="DAR41" s="119"/>
      <c r="DAS41" s="119"/>
      <c r="DAT41" s="119"/>
      <c r="DAU41" s="119"/>
      <c r="DAV41" s="119"/>
      <c r="DAW41" s="119"/>
      <c r="DAX41" s="119"/>
      <c r="DAY41" s="119"/>
      <c r="DAZ41" s="119"/>
      <c r="DBA41" s="119"/>
      <c r="DBB41" s="119"/>
      <c r="DBC41" s="119"/>
      <c r="DBD41" s="119"/>
      <c r="DBE41" s="119"/>
      <c r="DBF41" s="119"/>
      <c r="DBG41" s="119"/>
      <c r="DBH41" s="119"/>
      <c r="DBI41" s="119"/>
      <c r="DBJ41" s="119"/>
      <c r="DBK41" s="119"/>
      <c r="DBL41" s="119"/>
      <c r="DBM41" s="119"/>
      <c r="DBN41" s="119"/>
      <c r="DBO41" s="119"/>
      <c r="DBP41" s="119"/>
      <c r="DBQ41" s="119"/>
      <c r="DBR41" s="119"/>
      <c r="DBS41" s="119"/>
      <c r="DBT41" s="119"/>
      <c r="DBU41" s="119"/>
      <c r="DBV41" s="119"/>
      <c r="DBW41" s="119"/>
      <c r="DBX41" s="119"/>
      <c r="DBY41" s="119"/>
      <c r="DBZ41" s="119"/>
      <c r="DCA41" s="119"/>
      <c r="DCB41" s="119"/>
      <c r="DCC41" s="119"/>
      <c r="DCD41" s="119"/>
      <c r="DCE41" s="119"/>
      <c r="DCF41" s="119"/>
      <c r="DCG41" s="119"/>
      <c r="DCH41" s="119"/>
      <c r="DCI41" s="119"/>
      <c r="DCJ41" s="119"/>
      <c r="DCK41" s="119"/>
      <c r="DCL41" s="119"/>
      <c r="DCM41" s="119"/>
      <c r="DCN41" s="119"/>
      <c r="DCO41" s="119"/>
      <c r="DCP41" s="119"/>
      <c r="DCQ41" s="119"/>
      <c r="DCR41" s="119"/>
      <c r="DCS41" s="119"/>
      <c r="DCT41" s="119"/>
      <c r="DCU41" s="119"/>
      <c r="DCV41" s="119"/>
      <c r="DCW41" s="119"/>
      <c r="DCX41" s="119"/>
      <c r="DCY41" s="119"/>
      <c r="DCZ41" s="119"/>
      <c r="DDA41" s="119"/>
      <c r="DDB41" s="119"/>
      <c r="DDC41" s="119"/>
      <c r="DDD41" s="119"/>
      <c r="DDE41" s="119"/>
      <c r="DDF41" s="119"/>
      <c r="DDG41" s="119"/>
      <c r="DDH41" s="119"/>
      <c r="DDI41" s="119"/>
      <c r="DDJ41" s="119"/>
      <c r="DDK41" s="119"/>
      <c r="DDL41" s="119"/>
      <c r="DDM41" s="119"/>
      <c r="DDN41" s="119"/>
      <c r="DDO41" s="119"/>
      <c r="DDP41" s="119"/>
      <c r="DDQ41" s="119"/>
      <c r="DDR41" s="119"/>
      <c r="DDS41" s="119"/>
      <c r="DDT41" s="119"/>
      <c r="DDU41" s="119"/>
      <c r="DDV41" s="119"/>
      <c r="DDW41" s="119"/>
      <c r="DDX41" s="119"/>
      <c r="DDY41" s="119"/>
      <c r="DDZ41" s="119"/>
      <c r="DEA41" s="119"/>
      <c r="DEB41" s="119"/>
      <c r="DEC41" s="119"/>
      <c r="DED41" s="119"/>
      <c r="DEE41" s="119"/>
      <c r="DEF41" s="119"/>
      <c r="DEG41" s="119"/>
      <c r="DEH41" s="119"/>
      <c r="DEI41" s="119"/>
      <c r="DEJ41" s="119"/>
      <c r="DEK41" s="119"/>
      <c r="DEL41" s="119"/>
      <c r="DEM41" s="119"/>
      <c r="DEN41" s="119"/>
      <c r="DEO41" s="119"/>
      <c r="DEP41" s="119"/>
      <c r="DEQ41" s="119"/>
      <c r="DER41" s="119"/>
      <c r="DES41" s="119"/>
      <c r="DET41" s="119"/>
      <c r="DEU41" s="119"/>
      <c r="DEV41" s="119"/>
      <c r="DEW41" s="119"/>
      <c r="DEX41" s="119"/>
      <c r="DEY41" s="119"/>
      <c r="DEZ41" s="119"/>
      <c r="DFA41" s="119"/>
      <c r="DFB41" s="119"/>
      <c r="DFC41" s="119"/>
      <c r="DFD41" s="119"/>
      <c r="DFE41" s="119"/>
      <c r="DFF41" s="119"/>
      <c r="DFG41" s="119"/>
      <c r="DFH41" s="119"/>
      <c r="DFI41" s="119"/>
      <c r="DFJ41" s="119"/>
      <c r="DFK41" s="119"/>
      <c r="DFL41" s="119"/>
      <c r="DFM41" s="119"/>
      <c r="DFN41" s="119"/>
      <c r="DFO41" s="119"/>
      <c r="DFP41" s="119"/>
      <c r="DFQ41" s="119"/>
      <c r="DFR41" s="119"/>
      <c r="DFS41" s="119"/>
      <c r="DFT41" s="119"/>
      <c r="DFU41" s="119"/>
      <c r="DFV41" s="119"/>
      <c r="DFW41" s="119"/>
      <c r="DFX41" s="119"/>
      <c r="DFY41" s="119"/>
      <c r="DFZ41" s="119"/>
      <c r="DGA41" s="119"/>
      <c r="DGB41" s="119"/>
      <c r="DGC41" s="119"/>
      <c r="DGD41" s="119"/>
      <c r="DGE41" s="119"/>
      <c r="DGF41" s="119"/>
      <c r="DGG41" s="119"/>
      <c r="DGH41" s="119"/>
      <c r="DGI41" s="119"/>
      <c r="DGJ41" s="119"/>
      <c r="DGK41" s="119"/>
      <c r="DGL41" s="119"/>
      <c r="DGM41" s="119"/>
      <c r="DGN41" s="119"/>
      <c r="DGO41" s="119"/>
      <c r="DGP41" s="119"/>
      <c r="DGQ41" s="119"/>
      <c r="DGR41" s="119"/>
      <c r="DGS41" s="119"/>
      <c r="DGT41" s="119"/>
      <c r="DGU41" s="119"/>
      <c r="DGV41" s="119"/>
      <c r="DGW41" s="119"/>
      <c r="DGX41" s="119"/>
      <c r="DGY41" s="119"/>
      <c r="DGZ41" s="119"/>
      <c r="DHA41" s="119"/>
      <c r="DHB41" s="119"/>
      <c r="DHC41" s="119"/>
      <c r="DHD41" s="119"/>
      <c r="DHE41" s="119"/>
      <c r="DHF41" s="119"/>
      <c r="DHG41" s="119"/>
      <c r="DHH41" s="119"/>
      <c r="DHI41" s="119"/>
      <c r="DHJ41" s="119"/>
      <c r="DHK41" s="119"/>
      <c r="DHL41" s="119"/>
      <c r="DHM41" s="119"/>
      <c r="DHN41" s="119"/>
      <c r="DHO41" s="119"/>
      <c r="DHP41" s="119"/>
      <c r="DHQ41" s="119"/>
      <c r="DHR41" s="119"/>
      <c r="DHS41" s="119"/>
      <c r="DHT41" s="119"/>
      <c r="DHU41" s="119"/>
      <c r="DHV41" s="119"/>
      <c r="DHW41" s="119"/>
      <c r="DHX41" s="119"/>
      <c r="DHY41" s="119"/>
      <c r="DHZ41" s="119"/>
      <c r="DIA41" s="119"/>
      <c r="DIB41" s="119"/>
      <c r="DIC41" s="119"/>
      <c r="DID41" s="119"/>
      <c r="DIE41" s="119"/>
      <c r="DIF41" s="119"/>
      <c r="DIG41" s="119"/>
      <c r="DIH41" s="119"/>
      <c r="DII41" s="119"/>
      <c r="DIJ41" s="119"/>
      <c r="DIK41" s="119"/>
      <c r="DIL41" s="119"/>
      <c r="DIM41" s="119"/>
      <c r="DIN41" s="119"/>
      <c r="DIO41" s="119"/>
      <c r="DIP41" s="119"/>
      <c r="DIQ41" s="119"/>
      <c r="DIR41" s="119"/>
      <c r="DIS41" s="119"/>
      <c r="DIT41" s="119"/>
      <c r="DIU41" s="119"/>
      <c r="DIV41" s="119"/>
      <c r="DIW41" s="119"/>
      <c r="DIX41" s="119"/>
      <c r="DIY41" s="119"/>
      <c r="DIZ41" s="119"/>
      <c r="DJA41" s="119"/>
      <c r="DJB41" s="119"/>
      <c r="DJC41" s="119"/>
      <c r="DJD41" s="119"/>
      <c r="DJE41" s="119"/>
      <c r="DJF41" s="119"/>
      <c r="DJG41" s="119"/>
      <c r="DJH41" s="119"/>
      <c r="DJI41" s="119"/>
      <c r="DJJ41" s="119"/>
      <c r="DJK41" s="119"/>
      <c r="DJL41" s="119"/>
      <c r="DJM41" s="119"/>
      <c r="DJN41" s="119"/>
      <c r="DJO41" s="119"/>
      <c r="DJP41" s="119"/>
      <c r="DJQ41" s="119"/>
      <c r="DJR41" s="119"/>
      <c r="DJS41" s="119"/>
      <c r="DJT41" s="119"/>
      <c r="DJU41" s="119"/>
      <c r="DJV41" s="119"/>
      <c r="DJW41" s="119"/>
      <c r="DJX41" s="119"/>
      <c r="DJY41" s="119"/>
      <c r="DJZ41" s="119"/>
      <c r="DKA41" s="119"/>
      <c r="DKB41" s="119"/>
      <c r="DKC41" s="119"/>
      <c r="DKD41" s="119"/>
      <c r="DKE41" s="119"/>
      <c r="DKF41" s="119"/>
      <c r="DKG41" s="119"/>
      <c r="DKH41" s="119"/>
      <c r="DKI41" s="119"/>
      <c r="DKJ41" s="119"/>
      <c r="DKK41" s="119"/>
      <c r="DKL41" s="119"/>
      <c r="DKM41" s="119"/>
      <c r="DKN41" s="119"/>
      <c r="DKO41" s="119"/>
      <c r="DKP41" s="119"/>
      <c r="DKQ41" s="119"/>
      <c r="DKR41" s="119"/>
      <c r="DKS41" s="119"/>
      <c r="DKT41" s="119"/>
      <c r="DKU41" s="119"/>
      <c r="DKV41" s="119"/>
      <c r="DKW41" s="119"/>
      <c r="DKX41" s="119"/>
      <c r="DKY41" s="119"/>
      <c r="DKZ41" s="119"/>
      <c r="DLA41" s="119"/>
      <c r="DLB41" s="119"/>
      <c r="DLC41" s="119"/>
      <c r="DLD41" s="119"/>
      <c r="DLE41" s="119"/>
      <c r="DLF41" s="119"/>
      <c r="DLG41" s="119"/>
      <c r="DLH41" s="119"/>
      <c r="DLI41" s="119"/>
      <c r="DLJ41" s="119"/>
      <c r="DLK41" s="119"/>
      <c r="DLL41" s="119"/>
      <c r="DLM41" s="119"/>
      <c r="DLN41" s="119"/>
      <c r="DLO41" s="119"/>
      <c r="DLP41" s="119"/>
      <c r="DLQ41" s="119"/>
      <c r="DLR41" s="119"/>
      <c r="DLS41" s="119"/>
      <c r="DLT41" s="119"/>
      <c r="DLU41" s="119"/>
      <c r="DLV41" s="119"/>
      <c r="DLW41" s="119"/>
      <c r="DLX41" s="119"/>
      <c r="DLY41" s="119"/>
      <c r="DLZ41" s="119"/>
      <c r="DMA41" s="119"/>
      <c r="DMB41" s="119"/>
      <c r="DMC41" s="119"/>
      <c r="DMD41" s="119"/>
      <c r="DME41" s="119"/>
      <c r="DMF41" s="119"/>
      <c r="DMG41" s="119"/>
      <c r="DMH41" s="119"/>
      <c r="DMI41" s="119"/>
      <c r="DMJ41" s="119"/>
      <c r="DMK41" s="119"/>
      <c r="DML41" s="119"/>
      <c r="DMM41" s="119"/>
      <c r="DMN41" s="119"/>
      <c r="DMO41" s="119"/>
      <c r="DMP41" s="119"/>
      <c r="DMQ41" s="119"/>
      <c r="DMR41" s="119"/>
      <c r="DMS41" s="119"/>
      <c r="DMT41" s="119"/>
      <c r="DMU41" s="119"/>
      <c r="DMV41" s="119"/>
      <c r="DMW41" s="119"/>
      <c r="DMX41" s="119"/>
      <c r="DMY41" s="119"/>
      <c r="DMZ41" s="119"/>
      <c r="DNA41" s="119"/>
      <c r="DNB41" s="119"/>
      <c r="DNC41" s="119"/>
      <c r="DND41" s="119"/>
      <c r="DNE41" s="119"/>
      <c r="DNF41" s="119"/>
      <c r="DNG41" s="119"/>
      <c r="DNH41" s="119"/>
      <c r="DNI41" s="119"/>
      <c r="DNJ41" s="119"/>
      <c r="DNK41" s="119"/>
      <c r="DNL41" s="119"/>
      <c r="DNM41" s="119"/>
      <c r="DNN41" s="119"/>
      <c r="DNO41" s="119"/>
      <c r="DNP41" s="119"/>
      <c r="DNQ41" s="119"/>
      <c r="DNR41" s="119"/>
      <c r="DNS41" s="119"/>
      <c r="DNT41" s="119"/>
      <c r="DNU41" s="119"/>
      <c r="DNV41" s="119"/>
      <c r="DNW41" s="119"/>
      <c r="DNX41" s="119"/>
      <c r="DNY41" s="119"/>
      <c r="DNZ41" s="119"/>
      <c r="DOA41" s="119"/>
      <c r="DOB41" s="119"/>
      <c r="DOC41" s="119"/>
      <c r="DOD41" s="119"/>
      <c r="DOE41" s="119"/>
      <c r="DOF41" s="119"/>
      <c r="DOG41" s="119"/>
      <c r="DOH41" s="119"/>
      <c r="DOI41" s="119"/>
      <c r="DOJ41" s="119"/>
      <c r="DOK41" s="119"/>
      <c r="DOL41" s="119"/>
      <c r="DOM41" s="119"/>
      <c r="DON41" s="119"/>
      <c r="DOO41" s="119"/>
      <c r="DOP41" s="119"/>
      <c r="DOQ41" s="119"/>
      <c r="DOR41" s="119"/>
      <c r="DOS41" s="119"/>
      <c r="DOT41" s="119"/>
      <c r="DOU41" s="119"/>
      <c r="DOV41" s="119"/>
      <c r="DOW41" s="119"/>
      <c r="DOX41" s="119"/>
      <c r="DOY41" s="119"/>
      <c r="DOZ41" s="119"/>
      <c r="DPA41" s="119"/>
      <c r="DPB41" s="119"/>
      <c r="DPC41" s="119"/>
      <c r="DPD41" s="119"/>
      <c r="DPE41" s="119"/>
      <c r="DPF41" s="119"/>
      <c r="DPG41" s="119"/>
      <c r="DPH41" s="119"/>
      <c r="DPI41" s="119"/>
      <c r="DPJ41" s="119"/>
      <c r="DPK41" s="119"/>
      <c r="DPL41" s="119"/>
      <c r="DPM41" s="119"/>
      <c r="DPN41" s="119"/>
      <c r="DPO41" s="119"/>
      <c r="DPP41" s="119"/>
      <c r="DPQ41" s="119"/>
      <c r="DPR41" s="119"/>
      <c r="DPS41" s="119"/>
      <c r="DPT41" s="119"/>
      <c r="DPU41" s="119"/>
      <c r="DPV41" s="119"/>
      <c r="DPW41" s="119"/>
      <c r="DPX41" s="119"/>
      <c r="DPY41" s="119"/>
      <c r="DPZ41" s="119"/>
      <c r="DQA41" s="119"/>
      <c r="DQB41" s="119"/>
      <c r="DQC41" s="119"/>
      <c r="DQD41" s="119"/>
      <c r="DQE41" s="119"/>
      <c r="DQF41" s="119"/>
      <c r="DQG41" s="119"/>
      <c r="DQH41" s="119"/>
      <c r="DQI41" s="119"/>
      <c r="DQJ41" s="119"/>
      <c r="DQK41" s="119"/>
      <c r="DQL41" s="119"/>
      <c r="DQM41" s="119"/>
      <c r="DQN41" s="119"/>
      <c r="DQO41" s="119"/>
      <c r="DQP41" s="119"/>
      <c r="DQQ41" s="119"/>
      <c r="DQR41" s="119"/>
      <c r="DQS41" s="119"/>
      <c r="DQT41" s="119"/>
      <c r="DQU41" s="119"/>
      <c r="DQV41" s="119"/>
      <c r="DQW41" s="119"/>
      <c r="DQX41" s="119"/>
      <c r="DQY41" s="119"/>
      <c r="DQZ41" s="119"/>
      <c r="DRA41" s="119"/>
      <c r="DRB41" s="119"/>
      <c r="DRC41" s="119"/>
      <c r="DRD41" s="119"/>
      <c r="DRE41" s="119"/>
      <c r="DRF41" s="119"/>
      <c r="DRG41" s="119"/>
      <c r="DRH41" s="119"/>
      <c r="DRI41" s="119"/>
      <c r="DRJ41" s="119"/>
      <c r="DRK41" s="119"/>
      <c r="DRL41" s="119"/>
      <c r="DRM41" s="119"/>
      <c r="DRN41" s="119"/>
      <c r="DRO41" s="119"/>
      <c r="DRP41" s="119"/>
      <c r="DRQ41" s="119"/>
      <c r="DRR41" s="119"/>
      <c r="DRS41" s="119"/>
      <c r="DRT41" s="119"/>
      <c r="DRU41" s="119"/>
      <c r="DRV41" s="119"/>
      <c r="DRW41" s="119"/>
      <c r="DRX41" s="119"/>
      <c r="DRY41" s="119"/>
      <c r="DRZ41" s="119"/>
      <c r="DSA41" s="119"/>
      <c r="DSB41" s="119"/>
      <c r="DSC41" s="119"/>
      <c r="DSD41" s="119"/>
      <c r="DSE41" s="119"/>
      <c r="DSF41" s="119"/>
      <c r="DSG41" s="119"/>
      <c r="DSH41" s="119"/>
      <c r="DSI41" s="119"/>
      <c r="DSJ41" s="119"/>
      <c r="DSK41" s="119"/>
      <c r="DSL41" s="119"/>
      <c r="DSM41" s="119"/>
      <c r="DSN41" s="119"/>
      <c r="DSO41" s="119"/>
      <c r="DSP41" s="119"/>
      <c r="DSQ41" s="119"/>
      <c r="DSR41" s="119"/>
      <c r="DSS41" s="119"/>
      <c r="DST41" s="119"/>
      <c r="DSU41" s="119"/>
      <c r="DSV41" s="119"/>
      <c r="DSW41" s="119"/>
      <c r="DSX41" s="119"/>
      <c r="DSY41" s="119"/>
      <c r="DSZ41" s="119"/>
      <c r="DTA41" s="119"/>
      <c r="DTB41" s="119"/>
      <c r="DTC41" s="119"/>
      <c r="DTD41" s="119"/>
      <c r="DTE41" s="119"/>
      <c r="DTF41" s="119"/>
      <c r="DTG41" s="119"/>
      <c r="DTH41" s="119"/>
      <c r="DTI41" s="119"/>
      <c r="DTJ41" s="119"/>
      <c r="DTK41" s="119"/>
      <c r="DTL41" s="119"/>
      <c r="DTM41" s="119"/>
      <c r="DTN41" s="119"/>
      <c r="DTO41" s="119"/>
      <c r="DTP41" s="119"/>
      <c r="DTQ41" s="119"/>
      <c r="DTR41" s="119"/>
      <c r="DTS41" s="119"/>
      <c r="DTT41" s="119"/>
      <c r="DTU41" s="119"/>
      <c r="DTV41" s="119"/>
      <c r="DTW41" s="119"/>
      <c r="DTX41" s="119"/>
      <c r="DTY41" s="119"/>
      <c r="DTZ41" s="119"/>
      <c r="DUA41" s="119"/>
      <c r="DUB41" s="119"/>
      <c r="DUC41" s="119"/>
      <c r="DUD41" s="119"/>
      <c r="DUE41" s="119"/>
      <c r="DUF41" s="119"/>
      <c r="DUG41" s="119"/>
      <c r="DUH41" s="119"/>
      <c r="DUI41" s="119"/>
      <c r="DUJ41" s="119"/>
      <c r="DUK41" s="119"/>
      <c r="DUL41" s="119"/>
      <c r="DUM41" s="119"/>
      <c r="DUN41" s="119"/>
      <c r="DUO41" s="119"/>
      <c r="DUP41" s="119"/>
      <c r="DUQ41" s="119"/>
      <c r="DUR41" s="119"/>
      <c r="DUS41" s="119"/>
      <c r="DUT41" s="119"/>
      <c r="DUU41" s="119"/>
      <c r="DUV41" s="119"/>
      <c r="DUW41" s="119"/>
      <c r="DUX41" s="119"/>
      <c r="DUY41" s="119"/>
      <c r="DUZ41" s="119"/>
      <c r="DVA41" s="119"/>
      <c r="DVB41" s="119"/>
      <c r="DVC41" s="119"/>
      <c r="DVD41" s="119"/>
      <c r="DVE41" s="119"/>
      <c r="DVF41" s="119"/>
      <c r="DVG41" s="119"/>
      <c r="DVH41" s="119"/>
      <c r="DVI41" s="119"/>
      <c r="DVJ41" s="119"/>
      <c r="DVK41" s="119"/>
      <c r="DVL41" s="119"/>
      <c r="DVM41" s="119"/>
      <c r="DVN41" s="119"/>
      <c r="DVO41" s="119"/>
      <c r="DVP41" s="119"/>
      <c r="DVQ41" s="119"/>
      <c r="DVR41" s="119"/>
      <c r="DVS41" s="119"/>
      <c r="DVT41" s="119"/>
      <c r="DVU41" s="119"/>
      <c r="DVV41" s="119"/>
      <c r="DVW41" s="119"/>
      <c r="DVX41" s="119"/>
      <c r="DVY41" s="119"/>
      <c r="DVZ41" s="119"/>
      <c r="DWA41" s="119"/>
      <c r="DWB41" s="119"/>
      <c r="DWC41" s="119"/>
      <c r="DWD41" s="119"/>
      <c r="DWE41" s="119"/>
      <c r="DWF41" s="119"/>
      <c r="DWG41" s="119"/>
      <c r="DWH41" s="119"/>
      <c r="DWI41" s="119"/>
      <c r="DWJ41" s="119"/>
      <c r="DWK41" s="119"/>
      <c r="DWL41" s="119"/>
      <c r="DWM41" s="119"/>
      <c r="DWN41" s="119"/>
      <c r="DWO41" s="119"/>
      <c r="DWP41" s="119"/>
      <c r="DWQ41" s="119"/>
      <c r="DWR41" s="119"/>
      <c r="DWS41" s="119"/>
      <c r="DWT41" s="119"/>
      <c r="DWU41" s="119"/>
      <c r="DWV41" s="119"/>
      <c r="DWW41" s="119"/>
      <c r="DWX41" s="119"/>
      <c r="DWY41" s="119"/>
      <c r="DWZ41" s="119"/>
      <c r="DXA41" s="119"/>
      <c r="DXB41" s="119"/>
      <c r="DXC41" s="119"/>
      <c r="DXD41" s="119"/>
      <c r="DXE41" s="119"/>
      <c r="DXF41" s="119"/>
      <c r="DXG41" s="119"/>
      <c r="DXH41" s="119"/>
      <c r="DXI41" s="119"/>
      <c r="DXJ41" s="119"/>
      <c r="DXK41" s="119"/>
      <c r="DXL41" s="119"/>
      <c r="DXM41" s="119"/>
      <c r="DXN41" s="119"/>
      <c r="DXO41" s="119"/>
      <c r="DXP41" s="119"/>
      <c r="DXQ41" s="119"/>
      <c r="DXR41" s="119"/>
      <c r="DXS41" s="119"/>
      <c r="DXT41" s="119"/>
      <c r="DXU41" s="119"/>
      <c r="DXV41" s="119"/>
      <c r="DXW41" s="119"/>
      <c r="DXX41" s="119"/>
      <c r="DXY41" s="119"/>
      <c r="DXZ41" s="119"/>
      <c r="DYA41" s="119"/>
      <c r="DYB41" s="119"/>
      <c r="DYC41" s="119"/>
      <c r="DYD41" s="119"/>
      <c r="DYE41" s="119"/>
      <c r="DYF41" s="119"/>
      <c r="DYG41" s="119"/>
      <c r="DYH41" s="119"/>
      <c r="DYI41" s="119"/>
      <c r="DYJ41" s="119"/>
      <c r="DYK41" s="119"/>
      <c r="DYL41" s="119"/>
      <c r="DYM41" s="119"/>
      <c r="DYN41" s="119"/>
      <c r="DYO41" s="119"/>
      <c r="DYP41" s="119"/>
      <c r="DYQ41" s="119"/>
      <c r="DYR41" s="119"/>
      <c r="DYS41" s="119"/>
      <c r="DYT41" s="119"/>
      <c r="DYU41" s="119"/>
      <c r="DYV41" s="119"/>
      <c r="DYW41" s="119"/>
      <c r="DYX41" s="119"/>
      <c r="DYY41" s="119"/>
      <c r="DYZ41" s="119"/>
      <c r="DZA41" s="119"/>
      <c r="DZB41" s="119"/>
      <c r="DZC41" s="119"/>
      <c r="DZD41" s="119"/>
      <c r="DZE41" s="119"/>
      <c r="DZF41" s="119"/>
      <c r="DZG41" s="119"/>
      <c r="DZH41" s="119"/>
      <c r="DZI41" s="119"/>
      <c r="DZJ41" s="119"/>
      <c r="DZK41" s="119"/>
      <c r="DZL41" s="119"/>
      <c r="DZM41" s="119"/>
      <c r="DZN41" s="119"/>
      <c r="DZO41" s="119"/>
      <c r="DZP41" s="119"/>
      <c r="DZQ41" s="119"/>
      <c r="DZR41" s="119"/>
      <c r="DZS41" s="119"/>
      <c r="DZT41" s="119"/>
      <c r="DZU41" s="119"/>
      <c r="DZV41" s="119"/>
      <c r="DZW41" s="119"/>
      <c r="DZX41" s="119"/>
      <c r="DZY41" s="119"/>
      <c r="DZZ41" s="119"/>
      <c r="EAA41" s="119"/>
      <c r="EAB41" s="119"/>
      <c r="EAC41" s="119"/>
      <c r="EAD41" s="119"/>
      <c r="EAE41" s="119"/>
      <c r="EAF41" s="119"/>
      <c r="EAG41" s="119"/>
      <c r="EAH41" s="119"/>
      <c r="EAI41" s="119"/>
      <c r="EAJ41" s="119"/>
      <c r="EAK41" s="119"/>
      <c r="EAL41" s="119"/>
      <c r="EAM41" s="119"/>
      <c r="EAN41" s="119"/>
      <c r="EAO41" s="119"/>
      <c r="EAP41" s="119"/>
      <c r="EAQ41" s="119"/>
      <c r="EAR41" s="119"/>
      <c r="EAS41" s="119"/>
      <c r="EAT41" s="119"/>
      <c r="EAU41" s="119"/>
      <c r="EAV41" s="119"/>
      <c r="EAW41" s="119"/>
      <c r="EAX41" s="119"/>
      <c r="EAY41" s="119"/>
      <c r="EAZ41" s="119"/>
      <c r="EBA41" s="119"/>
      <c r="EBB41" s="119"/>
      <c r="EBC41" s="119"/>
      <c r="EBD41" s="119"/>
      <c r="EBE41" s="119"/>
      <c r="EBF41" s="119"/>
      <c r="EBG41" s="119"/>
      <c r="EBH41" s="119"/>
      <c r="EBI41" s="119"/>
      <c r="EBJ41" s="119"/>
      <c r="EBK41" s="119"/>
      <c r="EBL41" s="119"/>
      <c r="EBM41" s="119"/>
      <c r="EBN41" s="119"/>
      <c r="EBO41" s="119"/>
      <c r="EBP41" s="119"/>
      <c r="EBQ41" s="119"/>
      <c r="EBR41" s="119"/>
      <c r="EBS41" s="119"/>
      <c r="EBT41" s="119"/>
      <c r="EBU41" s="119"/>
      <c r="EBV41" s="119"/>
      <c r="EBW41" s="119"/>
      <c r="EBX41" s="119"/>
      <c r="EBY41" s="119"/>
      <c r="EBZ41" s="119"/>
      <c r="ECA41" s="119"/>
      <c r="ECB41" s="119"/>
      <c r="ECC41" s="119"/>
      <c r="ECD41" s="119"/>
      <c r="ECE41" s="119"/>
      <c r="ECF41" s="119"/>
      <c r="ECG41" s="119"/>
      <c r="ECH41" s="119"/>
      <c r="ECI41" s="119"/>
      <c r="ECJ41" s="119"/>
      <c r="ECK41" s="119"/>
      <c r="ECL41" s="119"/>
      <c r="ECM41" s="119"/>
      <c r="ECN41" s="119"/>
      <c r="ECO41" s="119"/>
      <c r="ECP41" s="119"/>
      <c r="ECQ41" s="119"/>
      <c r="ECR41" s="119"/>
      <c r="ECS41" s="119"/>
      <c r="ECT41" s="119"/>
      <c r="ECU41" s="119"/>
      <c r="ECV41" s="119"/>
      <c r="ECW41" s="119"/>
      <c r="ECX41" s="119"/>
      <c r="ECY41" s="119"/>
      <c r="ECZ41" s="119"/>
      <c r="EDA41" s="119"/>
      <c r="EDB41" s="119"/>
      <c r="EDC41" s="119"/>
      <c r="EDD41" s="119"/>
      <c r="EDE41" s="119"/>
      <c r="EDF41" s="119"/>
      <c r="EDG41" s="119"/>
      <c r="EDH41" s="119"/>
      <c r="EDI41" s="119"/>
      <c r="EDJ41" s="119"/>
      <c r="EDK41" s="119"/>
      <c r="EDL41" s="119"/>
      <c r="EDM41" s="119"/>
      <c r="EDN41" s="119"/>
      <c r="EDO41" s="119"/>
      <c r="EDP41" s="119"/>
      <c r="EDQ41" s="119"/>
      <c r="EDR41" s="119"/>
      <c r="EDS41" s="119"/>
      <c r="EDT41" s="119"/>
      <c r="EDU41" s="119"/>
      <c r="EDV41" s="119"/>
      <c r="EDW41" s="119"/>
      <c r="EDX41" s="119"/>
      <c r="EDY41" s="119"/>
      <c r="EDZ41" s="119"/>
      <c r="EEA41" s="119"/>
      <c r="EEB41" s="119"/>
      <c r="EEC41" s="119"/>
      <c r="EED41" s="119"/>
      <c r="EEE41" s="119"/>
      <c r="EEF41" s="119"/>
      <c r="EEG41" s="119"/>
      <c r="EEH41" s="119"/>
      <c r="EEI41" s="119"/>
      <c r="EEJ41" s="119"/>
      <c r="EEK41" s="119"/>
      <c r="EEL41" s="119"/>
      <c r="EEM41" s="119"/>
      <c r="EEN41" s="119"/>
      <c r="EEO41" s="119"/>
      <c r="EEP41" s="119"/>
      <c r="EEQ41" s="119"/>
      <c r="EER41" s="119"/>
      <c r="EES41" s="119"/>
      <c r="EET41" s="119"/>
      <c r="EEU41" s="119"/>
      <c r="EEV41" s="119"/>
      <c r="EEW41" s="119"/>
      <c r="EEX41" s="119"/>
      <c r="EEY41" s="119"/>
      <c r="EEZ41" s="119"/>
      <c r="EFA41" s="119"/>
      <c r="EFB41" s="119"/>
      <c r="EFC41" s="119"/>
      <c r="EFD41" s="119"/>
      <c r="EFE41" s="119"/>
      <c r="EFF41" s="119"/>
      <c r="EFG41" s="119"/>
      <c r="EFH41" s="119"/>
      <c r="EFI41" s="119"/>
      <c r="EFJ41" s="119"/>
      <c r="EFK41" s="119"/>
      <c r="EFL41" s="119"/>
      <c r="EFM41" s="119"/>
      <c r="EFN41" s="119"/>
      <c r="EFO41" s="119"/>
      <c r="EFP41" s="119"/>
      <c r="EFQ41" s="119"/>
      <c r="EFR41" s="119"/>
      <c r="EFS41" s="119"/>
      <c r="EFT41" s="119"/>
      <c r="EFU41" s="119"/>
      <c r="EFV41" s="119"/>
      <c r="EFW41" s="119"/>
      <c r="EFX41" s="119"/>
      <c r="EFY41" s="119"/>
      <c r="EFZ41" s="119"/>
      <c r="EGA41" s="119"/>
      <c r="EGB41" s="119"/>
      <c r="EGC41" s="119"/>
      <c r="EGD41" s="119"/>
      <c r="EGE41" s="119"/>
      <c r="EGF41" s="119"/>
      <c r="EGG41" s="119"/>
      <c r="EGH41" s="119"/>
      <c r="EGI41" s="119"/>
      <c r="EGJ41" s="119"/>
      <c r="EGK41" s="119"/>
      <c r="EGL41" s="119"/>
      <c r="EGM41" s="119"/>
      <c r="EGN41" s="119"/>
      <c r="EGO41" s="119"/>
      <c r="EGP41" s="119"/>
      <c r="EGQ41" s="119"/>
      <c r="EGR41" s="119"/>
      <c r="EGS41" s="119"/>
      <c r="EGT41" s="119"/>
      <c r="EGU41" s="119"/>
      <c r="EGV41" s="119"/>
      <c r="EGW41" s="119"/>
      <c r="EGX41" s="119"/>
      <c r="EGY41" s="119"/>
      <c r="EGZ41" s="119"/>
      <c r="EHA41" s="119"/>
      <c r="EHB41" s="119"/>
      <c r="EHC41" s="119"/>
      <c r="EHD41" s="119"/>
      <c r="EHE41" s="119"/>
      <c r="EHF41" s="119"/>
      <c r="EHG41" s="119"/>
      <c r="EHH41" s="119"/>
      <c r="EHI41" s="119"/>
      <c r="EHJ41" s="119"/>
      <c r="EHK41" s="119"/>
      <c r="EHL41" s="119"/>
      <c r="EHM41" s="119"/>
      <c r="EHN41" s="119"/>
      <c r="EHO41" s="119"/>
      <c r="EHP41" s="119"/>
      <c r="EHQ41" s="119"/>
      <c r="EHR41" s="119"/>
      <c r="EHS41" s="119"/>
      <c r="EHT41" s="119"/>
      <c r="EHU41" s="119"/>
      <c r="EHV41" s="119"/>
      <c r="EHW41" s="119"/>
      <c r="EHX41" s="119"/>
      <c r="EHY41" s="119"/>
      <c r="EHZ41" s="119"/>
      <c r="EIA41" s="119"/>
      <c r="EIB41" s="119"/>
      <c r="EIC41" s="119"/>
      <c r="EID41" s="119"/>
      <c r="EIE41" s="119"/>
      <c r="EIF41" s="119"/>
      <c r="EIG41" s="119"/>
      <c r="EIH41" s="119"/>
      <c r="EII41" s="119"/>
      <c r="EIJ41" s="119"/>
      <c r="EIK41" s="119"/>
      <c r="EIL41" s="119"/>
      <c r="EIM41" s="119"/>
      <c r="EIN41" s="119"/>
      <c r="EIO41" s="119"/>
      <c r="EIP41" s="119"/>
      <c r="EIQ41" s="119"/>
      <c r="EIR41" s="119"/>
      <c r="EIS41" s="119"/>
      <c r="EIT41" s="119"/>
      <c r="EIU41" s="119"/>
      <c r="EIV41" s="119"/>
      <c r="EIW41" s="119"/>
      <c r="EIX41" s="119"/>
      <c r="EIY41" s="119"/>
      <c r="EIZ41" s="119"/>
      <c r="EJA41" s="119"/>
      <c r="EJB41" s="119"/>
      <c r="EJC41" s="119"/>
      <c r="EJD41" s="119"/>
      <c r="EJE41" s="119"/>
      <c r="EJF41" s="119"/>
      <c r="EJG41" s="119"/>
      <c r="EJH41" s="119"/>
      <c r="EJI41" s="119"/>
      <c r="EJJ41" s="119"/>
      <c r="EJK41" s="119"/>
      <c r="EJL41" s="119"/>
      <c r="EJM41" s="119"/>
      <c r="EJN41" s="119"/>
      <c r="EJO41" s="119"/>
      <c r="EJP41" s="119"/>
      <c r="EJQ41" s="119"/>
      <c r="EJR41" s="119"/>
      <c r="EJS41" s="119"/>
      <c r="EJT41" s="119"/>
      <c r="EJU41" s="119"/>
      <c r="EJV41" s="119"/>
      <c r="EJW41" s="119"/>
      <c r="EJX41" s="119"/>
      <c r="EJY41" s="119"/>
      <c r="EJZ41" s="119"/>
      <c r="EKA41" s="119"/>
      <c r="EKB41" s="119"/>
      <c r="EKC41" s="119"/>
      <c r="EKD41" s="119"/>
      <c r="EKE41" s="119"/>
      <c r="EKF41" s="119"/>
      <c r="EKG41" s="119"/>
      <c r="EKH41" s="119"/>
      <c r="EKI41" s="119"/>
      <c r="EKJ41" s="119"/>
      <c r="EKK41" s="119"/>
      <c r="EKL41" s="119"/>
      <c r="EKM41" s="119"/>
      <c r="EKN41" s="119"/>
      <c r="EKO41" s="119"/>
      <c r="EKP41" s="119"/>
      <c r="EKQ41" s="119"/>
      <c r="EKR41" s="119"/>
      <c r="EKS41" s="119"/>
      <c r="EKT41" s="119"/>
      <c r="EKU41" s="119"/>
      <c r="EKV41" s="119"/>
      <c r="EKW41" s="119"/>
      <c r="EKX41" s="119"/>
      <c r="EKY41" s="119"/>
      <c r="EKZ41" s="119"/>
      <c r="ELA41" s="119"/>
      <c r="ELB41" s="119"/>
      <c r="ELC41" s="119"/>
      <c r="ELD41" s="119"/>
      <c r="ELE41" s="119"/>
      <c r="ELF41" s="119"/>
      <c r="ELG41" s="119"/>
      <c r="ELH41" s="119"/>
      <c r="ELI41" s="119"/>
      <c r="ELJ41" s="119"/>
      <c r="ELK41" s="119"/>
      <c r="ELL41" s="119"/>
      <c r="ELM41" s="119"/>
      <c r="ELN41" s="119"/>
      <c r="ELO41" s="119"/>
      <c r="ELP41" s="119"/>
      <c r="ELQ41" s="119"/>
      <c r="ELR41" s="119"/>
      <c r="ELS41" s="119"/>
      <c r="ELT41" s="119"/>
      <c r="ELU41" s="119"/>
      <c r="ELV41" s="119"/>
      <c r="ELW41" s="119"/>
      <c r="ELX41" s="119"/>
      <c r="ELY41" s="119"/>
      <c r="ELZ41" s="119"/>
      <c r="EMA41" s="119"/>
      <c r="EMB41" s="119"/>
      <c r="EMC41" s="119"/>
      <c r="EMD41" s="119"/>
      <c r="EME41" s="119"/>
      <c r="EMF41" s="119"/>
      <c r="EMG41" s="119"/>
      <c r="EMH41" s="119"/>
      <c r="EMI41" s="119"/>
      <c r="EMJ41" s="119"/>
      <c r="EMK41" s="119"/>
      <c r="EML41" s="119"/>
      <c r="EMM41" s="119"/>
      <c r="EMN41" s="119"/>
      <c r="EMO41" s="119"/>
      <c r="EMP41" s="119"/>
      <c r="EMQ41" s="119"/>
      <c r="EMR41" s="119"/>
      <c r="EMS41" s="119"/>
      <c r="EMT41" s="119"/>
      <c r="EMU41" s="119"/>
      <c r="EMV41" s="119"/>
      <c r="EMW41" s="119"/>
      <c r="EMX41" s="119"/>
      <c r="EMY41" s="119"/>
      <c r="EMZ41" s="119"/>
      <c r="ENA41" s="119"/>
      <c r="ENB41" s="119"/>
      <c r="ENC41" s="119"/>
      <c r="END41" s="119"/>
      <c r="ENE41" s="119"/>
      <c r="ENF41" s="119"/>
      <c r="ENG41" s="119"/>
      <c r="ENH41" s="119"/>
      <c r="ENI41" s="119"/>
      <c r="ENJ41" s="119"/>
      <c r="ENK41" s="119"/>
      <c r="ENL41" s="119"/>
      <c r="ENM41" s="119"/>
      <c r="ENN41" s="119"/>
      <c r="ENO41" s="119"/>
      <c r="ENP41" s="119"/>
      <c r="ENQ41" s="119"/>
      <c r="ENR41" s="119"/>
      <c r="ENS41" s="119"/>
      <c r="ENT41" s="119"/>
      <c r="ENU41" s="119"/>
      <c r="ENV41" s="119"/>
      <c r="ENW41" s="119"/>
      <c r="ENX41" s="119"/>
      <c r="ENY41" s="119"/>
      <c r="ENZ41" s="119"/>
      <c r="EOA41" s="119"/>
      <c r="EOB41" s="119"/>
      <c r="EOC41" s="119"/>
      <c r="EOD41" s="119"/>
      <c r="EOE41" s="119"/>
      <c r="EOF41" s="119"/>
      <c r="EOG41" s="119"/>
      <c r="EOH41" s="119"/>
      <c r="EOI41" s="119"/>
      <c r="EOJ41" s="119"/>
      <c r="EOK41" s="119"/>
      <c r="EOL41" s="119"/>
      <c r="EOM41" s="119"/>
      <c r="EON41" s="119"/>
      <c r="EOO41" s="119"/>
      <c r="EOP41" s="119"/>
      <c r="EOQ41" s="119"/>
      <c r="EOR41" s="119"/>
      <c r="EOS41" s="119"/>
      <c r="EOT41" s="119"/>
      <c r="EOU41" s="119"/>
      <c r="EOV41" s="119"/>
      <c r="EOW41" s="119"/>
      <c r="EOX41" s="119"/>
      <c r="EOY41" s="119"/>
      <c r="EOZ41" s="119"/>
      <c r="EPA41" s="119"/>
      <c r="EPB41" s="119"/>
      <c r="EPC41" s="119"/>
      <c r="EPD41" s="119"/>
      <c r="EPE41" s="119"/>
      <c r="EPF41" s="119"/>
      <c r="EPG41" s="119"/>
      <c r="EPH41" s="119"/>
      <c r="EPI41" s="119"/>
      <c r="EPJ41" s="119"/>
      <c r="EPK41" s="119"/>
      <c r="EPL41" s="119"/>
      <c r="EPM41" s="119"/>
      <c r="EPN41" s="119"/>
      <c r="EPO41" s="119"/>
      <c r="EPP41" s="119"/>
      <c r="EPQ41" s="119"/>
      <c r="EPR41" s="119"/>
      <c r="EPS41" s="119"/>
      <c r="EPT41" s="119"/>
      <c r="EPU41" s="119"/>
      <c r="EPV41" s="119"/>
      <c r="EPW41" s="119"/>
      <c r="EPX41" s="119"/>
      <c r="EPY41" s="119"/>
      <c r="EPZ41" s="119"/>
      <c r="EQA41" s="119"/>
      <c r="EQB41" s="119"/>
      <c r="EQC41" s="119"/>
      <c r="EQD41" s="119"/>
      <c r="EQE41" s="119"/>
      <c r="EQF41" s="119"/>
      <c r="EQG41" s="119"/>
      <c r="EQH41" s="119"/>
      <c r="EQI41" s="119"/>
      <c r="EQJ41" s="119"/>
      <c r="EQK41" s="119"/>
      <c r="EQL41" s="119"/>
      <c r="EQM41" s="119"/>
      <c r="EQN41" s="119"/>
      <c r="EQO41" s="119"/>
      <c r="EQP41" s="119"/>
      <c r="EQQ41" s="119"/>
      <c r="EQR41" s="119"/>
      <c r="EQS41" s="119"/>
      <c r="EQT41" s="119"/>
      <c r="EQU41" s="119"/>
      <c r="EQV41" s="119"/>
      <c r="EQW41" s="119"/>
      <c r="EQX41" s="119"/>
      <c r="EQY41" s="119"/>
      <c r="EQZ41" s="119"/>
      <c r="ERA41" s="119"/>
      <c r="ERB41" s="119"/>
      <c r="ERC41" s="119"/>
      <c r="ERD41" s="119"/>
      <c r="ERE41" s="119"/>
      <c r="ERF41" s="119"/>
      <c r="ERG41" s="119"/>
      <c r="ERH41" s="119"/>
      <c r="ERI41" s="119"/>
      <c r="ERJ41" s="119"/>
      <c r="ERK41" s="119"/>
      <c r="ERL41" s="119"/>
      <c r="ERM41" s="119"/>
      <c r="ERN41" s="119"/>
      <c r="ERO41" s="119"/>
      <c r="ERP41" s="119"/>
      <c r="ERQ41" s="119"/>
      <c r="ERR41" s="119"/>
      <c r="ERS41" s="119"/>
      <c r="ERT41" s="119"/>
      <c r="ERU41" s="119"/>
      <c r="ERV41" s="119"/>
      <c r="ERW41" s="119"/>
      <c r="ERX41" s="119"/>
      <c r="ERY41" s="119"/>
      <c r="ERZ41" s="119"/>
      <c r="ESA41" s="119"/>
      <c r="ESB41" s="119"/>
      <c r="ESC41" s="119"/>
      <c r="ESD41" s="119"/>
      <c r="ESE41" s="119"/>
      <c r="ESF41" s="119"/>
      <c r="ESG41" s="119"/>
      <c r="ESH41" s="119"/>
      <c r="ESI41" s="119"/>
      <c r="ESJ41" s="119"/>
      <c r="ESK41" s="119"/>
      <c r="ESL41" s="119"/>
      <c r="ESM41" s="119"/>
      <c r="ESN41" s="119"/>
      <c r="ESO41" s="119"/>
      <c r="ESP41" s="119"/>
      <c r="ESQ41" s="119"/>
      <c r="ESR41" s="119"/>
      <c r="ESS41" s="119"/>
      <c r="EST41" s="119"/>
      <c r="ESU41" s="119"/>
      <c r="ESV41" s="119"/>
      <c r="ESW41" s="119"/>
      <c r="ESX41" s="119"/>
      <c r="ESY41" s="119"/>
      <c r="ESZ41" s="119"/>
      <c r="ETA41" s="119"/>
      <c r="ETB41" s="119"/>
      <c r="ETC41" s="119"/>
      <c r="ETD41" s="119"/>
      <c r="ETE41" s="119"/>
      <c r="ETF41" s="119"/>
      <c r="ETG41" s="119"/>
      <c r="ETH41" s="119"/>
      <c r="ETI41" s="119"/>
      <c r="ETJ41" s="119"/>
      <c r="ETK41" s="119"/>
      <c r="ETL41" s="119"/>
      <c r="ETM41" s="119"/>
      <c r="ETN41" s="119"/>
      <c r="ETO41" s="119"/>
      <c r="ETP41" s="119"/>
      <c r="ETQ41" s="119"/>
      <c r="ETR41" s="119"/>
      <c r="ETS41" s="119"/>
      <c r="ETT41" s="119"/>
      <c r="ETU41" s="119"/>
      <c r="ETV41" s="119"/>
      <c r="ETW41" s="119"/>
      <c r="ETX41" s="119"/>
      <c r="ETY41" s="119"/>
      <c r="ETZ41" s="119"/>
      <c r="EUA41" s="119"/>
      <c r="EUB41" s="119"/>
      <c r="EUC41" s="119"/>
      <c r="EUD41" s="119"/>
      <c r="EUE41" s="119"/>
      <c r="EUF41" s="119"/>
      <c r="EUG41" s="119"/>
      <c r="EUH41" s="119"/>
      <c r="EUI41" s="119"/>
      <c r="EUJ41" s="119"/>
      <c r="EUK41" s="119"/>
      <c r="EUL41" s="119"/>
      <c r="EUM41" s="119"/>
      <c r="EUN41" s="119"/>
      <c r="EUO41" s="119"/>
      <c r="EUP41" s="119"/>
      <c r="EUQ41" s="119"/>
      <c r="EUR41" s="119"/>
      <c r="EUS41" s="119"/>
      <c r="EUT41" s="119"/>
      <c r="EUU41" s="119"/>
      <c r="EUV41" s="119"/>
      <c r="EUW41" s="119"/>
      <c r="EUX41" s="119"/>
      <c r="EUY41" s="119"/>
      <c r="EUZ41" s="119"/>
      <c r="EVA41" s="119"/>
      <c r="EVB41" s="119"/>
      <c r="EVC41" s="119"/>
      <c r="EVD41" s="119"/>
      <c r="EVE41" s="119"/>
      <c r="EVF41" s="119"/>
      <c r="EVG41" s="119"/>
      <c r="EVH41" s="119"/>
      <c r="EVI41" s="119"/>
      <c r="EVJ41" s="119"/>
      <c r="EVK41" s="119"/>
      <c r="EVL41" s="119"/>
      <c r="EVM41" s="119"/>
      <c r="EVN41" s="119"/>
      <c r="EVO41" s="119"/>
      <c r="EVP41" s="119"/>
      <c r="EVQ41" s="119"/>
      <c r="EVR41" s="119"/>
      <c r="EVS41" s="119"/>
      <c r="EVT41" s="119"/>
      <c r="EVU41" s="119"/>
      <c r="EVV41" s="119"/>
      <c r="EVW41" s="119"/>
      <c r="EVX41" s="119"/>
      <c r="EVY41" s="119"/>
      <c r="EVZ41" s="119"/>
      <c r="EWA41" s="119"/>
      <c r="EWB41" s="119"/>
      <c r="EWC41" s="119"/>
      <c r="EWD41" s="119"/>
      <c r="EWE41" s="119"/>
      <c r="EWF41" s="119"/>
      <c r="EWG41" s="119"/>
      <c r="EWH41" s="119"/>
      <c r="EWI41" s="119"/>
      <c r="EWJ41" s="119"/>
      <c r="EWK41" s="119"/>
      <c r="EWL41" s="119"/>
      <c r="EWM41" s="119"/>
      <c r="EWN41" s="119"/>
      <c r="EWO41" s="119"/>
      <c r="EWP41" s="119"/>
      <c r="EWQ41" s="119"/>
      <c r="EWR41" s="119"/>
      <c r="EWS41" s="119"/>
      <c r="EWT41" s="119"/>
      <c r="EWU41" s="119"/>
      <c r="EWV41" s="119"/>
      <c r="EWW41" s="119"/>
      <c r="EWX41" s="119"/>
      <c r="EWY41" s="119"/>
      <c r="EWZ41" s="119"/>
      <c r="EXA41" s="119"/>
      <c r="EXB41" s="119"/>
      <c r="EXC41" s="119"/>
      <c r="EXD41" s="119"/>
      <c r="EXE41" s="119"/>
      <c r="EXF41" s="119"/>
      <c r="EXG41" s="119"/>
      <c r="EXH41" s="119"/>
      <c r="EXI41" s="119"/>
      <c r="EXJ41" s="119"/>
      <c r="EXK41" s="119"/>
      <c r="EXL41" s="119"/>
      <c r="EXM41" s="119"/>
      <c r="EXN41" s="119"/>
      <c r="EXO41" s="119"/>
      <c r="EXP41" s="119"/>
      <c r="EXQ41" s="119"/>
      <c r="EXR41" s="119"/>
      <c r="EXS41" s="119"/>
      <c r="EXT41" s="119"/>
      <c r="EXU41" s="119"/>
      <c r="EXV41" s="119"/>
      <c r="EXW41" s="119"/>
      <c r="EXX41" s="119"/>
      <c r="EXY41" s="119"/>
      <c r="EXZ41" s="119"/>
      <c r="EYA41" s="119"/>
      <c r="EYB41" s="119"/>
      <c r="EYC41" s="119"/>
      <c r="EYD41" s="119"/>
      <c r="EYE41" s="119"/>
      <c r="EYF41" s="119"/>
      <c r="EYG41" s="119"/>
      <c r="EYH41" s="119"/>
      <c r="EYI41" s="119"/>
      <c r="EYJ41" s="119"/>
      <c r="EYK41" s="119"/>
      <c r="EYL41" s="119"/>
      <c r="EYM41" s="119"/>
      <c r="EYN41" s="119"/>
      <c r="EYO41" s="119"/>
      <c r="EYP41" s="119"/>
      <c r="EYQ41" s="119"/>
      <c r="EYR41" s="119"/>
      <c r="EYS41" s="119"/>
      <c r="EYT41" s="119"/>
      <c r="EYU41" s="119"/>
      <c r="EYV41" s="119"/>
      <c r="EYW41" s="119"/>
      <c r="EYX41" s="119"/>
      <c r="EYY41" s="119"/>
      <c r="EYZ41" s="119"/>
      <c r="EZA41" s="119"/>
      <c r="EZB41" s="119"/>
      <c r="EZC41" s="119"/>
      <c r="EZD41" s="119"/>
      <c r="EZE41" s="119"/>
      <c r="EZF41" s="119"/>
      <c r="EZG41" s="119"/>
      <c r="EZH41" s="119"/>
      <c r="EZI41" s="119"/>
      <c r="EZJ41" s="119"/>
      <c r="EZK41" s="119"/>
      <c r="EZL41" s="119"/>
      <c r="EZM41" s="119"/>
      <c r="EZN41" s="119"/>
      <c r="EZO41" s="119"/>
      <c r="EZP41" s="119"/>
      <c r="EZQ41" s="119"/>
      <c r="EZR41" s="119"/>
      <c r="EZS41" s="119"/>
      <c r="EZT41" s="119"/>
      <c r="EZU41" s="119"/>
      <c r="EZV41" s="119"/>
      <c r="EZW41" s="119"/>
      <c r="EZX41" s="119"/>
      <c r="EZY41" s="119"/>
      <c r="EZZ41" s="119"/>
      <c r="FAA41" s="119"/>
      <c r="FAB41" s="119"/>
      <c r="FAC41" s="119"/>
      <c r="FAD41" s="119"/>
      <c r="FAE41" s="119"/>
      <c r="FAF41" s="119"/>
      <c r="FAG41" s="119"/>
      <c r="FAH41" s="119"/>
      <c r="FAI41" s="119"/>
      <c r="FAJ41" s="119"/>
      <c r="FAK41" s="119"/>
      <c r="FAL41" s="119"/>
      <c r="FAM41" s="119"/>
      <c r="FAN41" s="119"/>
      <c r="FAO41" s="119"/>
      <c r="FAP41" s="119"/>
      <c r="FAQ41" s="119"/>
      <c r="FAR41" s="119"/>
      <c r="FAS41" s="119"/>
      <c r="FAT41" s="119"/>
      <c r="FAU41" s="119"/>
      <c r="FAV41" s="119"/>
      <c r="FAW41" s="119"/>
      <c r="FAX41" s="119"/>
      <c r="FAY41" s="119"/>
      <c r="FAZ41" s="119"/>
      <c r="FBA41" s="119"/>
      <c r="FBB41" s="119"/>
      <c r="FBC41" s="119"/>
      <c r="FBD41" s="119"/>
      <c r="FBE41" s="119"/>
      <c r="FBF41" s="119"/>
      <c r="FBG41" s="119"/>
      <c r="FBH41" s="119"/>
      <c r="FBI41" s="119"/>
      <c r="FBJ41" s="119"/>
      <c r="FBK41" s="119"/>
      <c r="FBL41" s="119"/>
      <c r="FBM41" s="119"/>
      <c r="FBN41" s="119"/>
      <c r="FBO41" s="119"/>
      <c r="FBP41" s="119"/>
      <c r="FBQ41" s="119"/>
      <c r="FBR41" s="119"/>
      <c r="FBS41" s="119"/>
      <c r="FBT41" s="119"/>
      <c r="FBU41" s="119"/>
      <c r="FBV41" s="119"/>
      <c r="FBW41" s="119"/>
      <c r="FBX41" s="119"/>
      <c r="FBY41" s="119"/>
      <c r="FBZ41" s="119"/>
      <c r="FCA41" s="119"/>
      <c r="FCB41" s="119"/>
      <c r="FCC41" s="119"/>
      <c r="FCD41" s="119"/>
      <c r="FCE41" s="119"/>
      <c r="FCF41" s="119"/>
      <c r="FCG41" s="119"/>
      <c r="FCH41" s="119"/>
      <c r="FCI41" s="119"/>
      <c r="FCJ41" s="119"/>
      <c r="FCK41" s="119"/>
      <c r="FCL41" s="119"/>
      <c r="FCM41" s="119"/>
      <c r="FCN41" s="119"/>
      <c r="FCO41" s="119"/>
      <c r="FCP41" s="119"/>
      <c r="FCQ41" s="119"/>
      <c r="FCR41" s="119"/>
      <c r="FCS41" s="119"/>
      <c r="FCT41" s="119"/>
      <c r="FCU41" s="119"/>
      <c r="FCV41" s="119"/>
      <c r="FCW41" s="119"/>
      <c r="FCX41" s="119"/>
      <c r="FCY41" s="119"/>
      <c r="FCZ41" s="119"/>
      <c r="FDA41" s="119"/>
      <c r="FDB41" s="119"/>
      <c r="FDC41" s="119"/>
      <c r="FDD41" s="119"/>
      <c r="FDE41" s="119"/>
      <c r="FDF41" s="119"/>
      <c r="FDG41" s="119"/>
      <c r="FDH41" s="119"/>
      <c r="FDI41" s="119"/>
      <c r="FDJ41" s="119"/>
      <c r="FDK41" s="119"/>
      <c r="FDL41" s="119"/>
      <c r="FDM41" s="119"/>
      <c r="FDN41" s="119"/>
      <c r="FDO41" s="119"/>
      <c r="FDP41" s="119"/>
      <c r="FDQ41" s="119"/>
      <c r="FDR41" s="119"/>
      <c r="FDS41" s="119"/>
      <c r="FDT41" s="119"/>
      <c r="FDU41" s="119"/>
      <c r="FDV41" s="119"/>
      <c r="FDW41" s="119"/>
      <c r="FDX41" s="119"/>
      <c r="FDY41" s="119"/>
      <c r="FDZ41" s="119"/>
      <c r="FEA41" s="119"/>
      <c r="FEB41" s="119"/>
      <c r="FEC41" s="119"/>
      <c r="FED41" s="119"/>
      <c r="FEE41" s="119"/>
      <c r="FEF41" s="119"/>
      <c r="FEG41" s="119"/>
      <c r="FEH41" s="119"/>
      <c r="FEI41" s="119"/>
      <c r="FEJ41" s="119"/>
      <c r="FEK41" s="119"/>
      <c r="FEL41" s="119"/>
      <c r="FEM41" s="119"/>
      <c r="FEN41" s="119"/>
      <c r="FEO41" s="119"/>
      <c r="FEP41" s="119"/>
      <c r="FEQ41" s="119"/>
      <c r="FER41" s="119"/>
      <c r="FES41" s="119"/>
      <c r="FET41" s="119"/>
      <c r="FEU41" s="119"/>
      <c r="FEV41" s="119"/>
      <c r="FEW41" s="119"/>
      <c r="FEX41" s="119"/>
      <c r="FEY41" s="119"/>
      <c r="FEZ41" s="119"/>
      <c r="FFA41" s="119"/>
      <c r="FFB41" s="119"/>
      <c r="FFC41" s="119"/>
      <c r="FFD41" s="119"/>
      <c r="FFE41" s="119"/>
      <c r="FFF41" s="119"/>
      <c r="FFG41" s="119"/>
      <c r="FFH41" s="119"/>
      <c r="FFI41" s="119"/>
      <c r="FFJ41" s="119"/>
      <c r="FFK41" s="119"/>
      <c r="FFL41" s="119"/>
      <c r="FFM41" s="119"/>
      <c r="FFN41" s="119"/>
      <c r="FFO41" s="119"/>
      <c r="FFP41" s="119"/>
      <c r="FFQ41" s="119"/>
      <c r="FFR41" s="119"/>
      <c r="FFS41" s="119"/>
      <c r="FFT41" s="119"/>
      <c r="FFU41" s="119"/>
      <c r="FFV41" s="119"/>
      <c r="FFW41" s="119"/>
      <c r="FFX41" s="119"/>
      <c r="FFY41" s="119"/>
      <c r="FFZ41" s="119"/>
      <c r="FGA41" s="119"/>
      <c r="FGB41" s="119"/>
      <c r="FGC41" s="119"/>
      <c r="FGD41" s="119"/>
      <c r="FGE41" s="119"/>
      <c r="FGF41" s="119"/>
      <c r="FGG41" s="119"/>
      <c r="FGH41" s="119"/>
      <c r="FGI41" s="119"/>
      <c r="FGJ41" s="119"/>
      <c r="FGK41" s="119"/>
      <c r="FGL41" s="119"/>
      <c r="FGM41" s="119"/>
      <c r="FGN41" s="119"/>
      <c r="FGO41" s="119"/>
      <c r="FGP41" s="119"/>
      <c r="FGQ41" s="119"/>
      <c r="FGR41" s="119"/>
      <c r="FGS41" s="119"/>
      <c r="FGT41" s="119"/>
      <c r="FGU41" s="119"/>
      <c r="FGV41" s="119"/>
      <c r="FGW41" s="119"/>
      <c r="FGX41" s="119"/>
      <c r="FGY41" s="119"/>
      <c r="FGZ41" s="119"/>
      <c r="FHA41" s="119"/>
      <c r="FHB41" s="119"/>
      <c r="FHC41" s="119"/>
      <c r="FHD41" s="119"/>
      <c r="FHE41" s="119"/>
      <c r="FHF41" s="119"/>
      <c r="FHG41" s="119"/>
      <c r="FHH41" s="119"/>
      <c r="FHI41" s="119"/>
      <c r="FHJ41" s="119"/>
      <c r="FHK41" s="119"/>
      <c r="FHL41" s="119"/>
      <c r="FHM41" s="119"/>
      <c r="FHN41" s="119"/>
      <c r="FHO41" s="119"/>
      <c r="FHP41" s="119"/>
      <c r="FHQ41" s="119"/>
      <c r="FHR41" s="119"/>
      <c r="FHS41" s="119"/>
      <c r="FHT41" s="119"/>
      <c r="FHU41" s="119"/>
      <c r="FHV41" s="119"/>
      <c r="FHW41" s="119"/>
      <c r="FHX41" s="119"/>
      <c r="FHY41" s="119"/>
      <c r="FHZ41" s="119"/>
      <c r="FIA41" s="119"/>
      <c r="FIB41" s="119"/>
      <c r="FIC41" s="119"/>
      <c r="FID41" s="119"/>
      <c r="FIE41" s="119"/>
      <c r="FIF41" s="119"/>
      <c r="FIG41" s="119"/>
      <c r="FIH41" s="119"/>
      <c r="FII41" s="119"/>
      <c r="FIJ41" s="119"/>
      <c r="FIK41" s="119"/>
      <c r="FIL41" s="119"/>
      <c r="FIM41" s="119"/>
      <c r="FIN41" s="119"/>
      <c r="FIO41" s="119"/>
      <c r="FIP41" s="119"/>
      <c r="FIQ41" s="119"/>
      <c r="FIR41" s="119"/>
      <c r="FIS41" s="119"/>
      <c r="FIT41" s="119"/>
      <c r="FIU41" s="119"/>
      <c r="FIV41" s="119"/>
      <c r="FIW41" s="119"/>
      <c r="FIX41" s="119"/>
      <c r="FIY41" s="119"/>
      <c r="FIZ41" s="119"/>
      <c r="FJA41" s="119"/>
      <c r="FJB41" s="119"/>
      <c r="FJC41" s="119"/>
      <c r="FJD41" s="119"/>
      <c r="FJE41" s="119"/>
      <c r="FJF41" s="119"/>
      <c r="FJG41" s="119"/>
      <c r="FJH41" s="119"/>
      <c r="FJI41" s="119"/>
      <c r="FJJ41" s="119"/>
      <c r="FJK41" s="119"/>
      <c r="FJL41" s="119"/>
      <c r="FJM41" s="119"/>
      <c r="FJN41" s="119"/>
      <c r="FJO41" s="119"/>
      <c r="FJP41" s="119"/>
      <c r="FJQ41" s="119"/>
      <c r="FJR41" s="119"/>
      <c r="FJS41" s="119"/>
      <c r="FJT41" s="119"/>
      <c r="FJU41" s="119"/>
      <c r="FJV41" s="119"/>
      <c r="FJW41" s="119"/>
      <c r="FJX41" s="119"/>
      <c r="FJY41" s="119"/>
      <c r="FJZ41" s="119"/>
      <c r="FKA41" s="119"/>
      <c r="FKB41" s="119"/>
      <c r="FKC41" s="119"/>
      <c r="FKD41" s="119"/>
      <c r="FKE41" s="119"/>
      <c r="FKF41" s="119"/>
      <c r="FKG41" s="119"/>
      <c r="FKH41" s="119"/>
      <c r="FKI41" s="119"/>
      <c r="FKJ41" s="119"/>
      <c r="FKK41" s="119"/>
      <c r="FKL41" s="119"/>
      <c r="FKM41" s="119"/>
      <c r="FKN41" s="119"/>
      <c r="FKO41" s="119"/>
      <c r="FKP41" s="119"/>
      <c r="FKQ41" s="119"/>
      <c r="FKR41" s="119"/>
      <c r="FKS41" s="119"/>
      <c r="FKT41" s="119"/>
      <c r="FKU41" s="119"/>
      <c r="FKV41" s="119"/>
      <c r="FKW41" s="119"/>
      <c r="FKX41" s="119"/>
      <c r="FKY41" s="119"/>
      <c r="FKZ41" s="119"/>
      <c r="FLA41" s="119"/>
      <c r="FLB41" s="119"/>
      <c r="FLC41" s="119"/>
      <c r="FLD41" s="119"/>
      <c r="FLE41" s="119"/>
      <c r="FLF41" s="119"/>
      <c r="FLG41" s="119"/>
      <c r="FLH41" s="119"/>
      <c r="FLI41" s="119"/>
      <c r="FLJ41" s="119"/>
      <c r="FLK41" s="119"/>
      <c r="FLL41" s="119"/>
      <c r="FLM41" s="119"/>
      <c r="FLN41" s="119"/>
      <c r="FLO41" s="119"/>
      <c r="FLP41" s="119"/>
      <c r="FLQ41" s="119"/>
      <c r="FLR41" s="119"/>
      <c r="FLS41" s="119"/>
      <c r="FLT41" s="119"/>
      <c r="FLU41" s="119"/>
      <c r="FLV41" s="119"/>
      <c r="FLW41" s="119"/>
      <c r="FLX41" s="119"/>
      <c r="FLY41" s="119"/>
      <c r="FLZ41" s="119"/>
      <c r="FMA41" s="119"/>
      <c r="FMB41" s="119"/>
      <c r="FMC41" s="119"/>
      <c r="FMD41" s="119"/>
      <c r="FME41" s="119"/>
      <c r="FMF41" s="119"/>
      <c r="FMG41" s="119"/>
      <c r="FMH41" s="119"/>
      <c r="FMI41" s="119"/>
      <c r="FMJ41" s="119"/>
      <c r="FMK41" s="119"/>
      <c r="FML41" s="119"/>
      <c r="FMM41" s="119"/>
      <c r="FMN41" s="119"/>
      <c r="FMO41" s="119"/>
      <c r="FMP41" s="119"/>
      <c r="FMQ41" s="119"/>
      <c r="FMR41" s="119"/>
      <c r="FMS41" s="119"/>
      <c r="FMT41" s="119"/>
      <c r="FMU41" s="119"/>
      <c r="FMV41" s="119"/>
      <c r="FMW41" s="119"/>
      <c r="FMX41" s="119"/>
      <c r="FMY41" s="119"/>
      <c r="FMZ41" s="119"/>
      <c r="FNA41" s="119"/>
      <c r="FNB41" s="119"/>
      <c r="FNC41" s="119"/>
      <c r="FND41" s="119"/>
      <c r="FNE41" s="119"/>
      <c r="FNF41" s="119"/>
      <c r="FNG41" s="119"/>
      <c r="FNH41" s="119"/>
      <c r="FNI41" s="119"/>
      <c r="FNJ41" s="119"/>
      <c r="FNK41" s="119"/>
      <c r="FNL41" s="119"/>
      <c r="FNM41" s="119"/>
      <c r="FNN41" s="119"/>
      <c r="FNO41" s="119"/>
      <c r="FNP41" s="119"/>
      <c r="FNQ41" s="119"/>
      <c r="FNR41" s="119"/>
      <c r="FNS41" s="119"/>
      <c r="FNT41" s="119"/>
      <c r="FNU41" s="119"/>
      <c r="FNV41" s="119"/>
      <c r="FNW41" s="119"/>
      <c r="FNX41" s="119"/>
      <c r="FNY41" s="119"/>
      <c r="FNZ41" s="119"/>
      <c r="FOA41" s="119"/>
      <c r="FOB41" s="119"/>
      <c r="FOC41" s="119"/>
      <c r="FOD41" s="119"/>
      <c r="FOE41" s="119"/>
      <c r="FOF41" s="119"/>
      <c r="FOG41" s="119"/>
      <c r="FOH41" s="119"/>
      <c r="FOI41" s="119"/>
      <c r="FOJ41" s="119"/>
      <c r="FOK41" s="119"/>
      <c r="FOL41" s="119"/>
      <c r="FOM41" s="119"/>
      <c r="FON41" s="119"/>
      <c r="FOO41" s="119"/>
      <c r="FOP41" s="119"/>
      <c r="FOQ41" s="119"/>
      <c r="FOR41" s="119"/>
      <c r="FOS41" s="119"/>
      <c r="FOT41" s="119"/>
      <c r="FOU41" s="119"/>
      <c r="FOV41" s="119"/>
      <c r="FOW41" s="119"/>
      <c r="FOX41" s="119"/>
      <c r="FOY41" s="119"/>
      <c r="FOZ41" s="119"/>
      <c r="FPA41" s="119"/>
      <c r="FPB41" s="119"/>
      <c r="FPC41" s="119"/>
      <c r="FPD41" s="119"/>
      <c r="FPE41" s="119"/>
      <c r="FPF41" s="119"/>
      <c r="FPG41" s="119"/>
      <c r="FPH41" s="119"/>
      <c r="FPI41" s="119"/>
      <c r="FPJ41" s="119"/>
      <c r="FPK41" s="119"/>
      <c r="FPL41" s="119"/>
      <c r="FPM41" s="119"/>
      <c r="FPN41" s="119"/>
      <c r="FPO41" s="119"/>
      <c r="FPP41" s="119"/>
      <c r="FPQ41" s="119"/>
      <c r="FPR41" s="119"/>
      <c r="FPS41" s="119"/>
      <c r="FPT41" s="119"/>
      <c r="FPU41" s="119"/>
      <c r="FPV41" s="119"/>
      <c r="FPW41" s="119"/>
      <c r="FPX41" s="119"/>
      <c r="FPY41" s="119"/>
      <c r="FPZ41" s="119"/>
      <c r="FQA41" s="119"/>
      <c r="FQB41" s="119"/>
      <c r="FQC41" s="119"/>
      <c r="FQD41" s="119"/>
      <c r="FQE41" s="119"/>
      <c r="FQF41" s="119"/>
      <c r="FQG41" s="119"/>
      <c r="FQH41" s="119"/>
      <c r="FQI41" s="119"/>
      <c r="FQJ41" s="119"/>
      <c r="FQK41" s="119"/>
      <c r="FQL41" s="119"/>
      <c r="FQM41" s="119"/>
      <c r="FQN41" s="119"/>
      <c r="FQO41" s="119"/>
      <c r="FQP41" s="119"/>
      <c r="FQQ41" s="119"/>
      <c r="FQR41" s="119"/>
      <c r="FQS41" s="119"/>
      <c r="FQT41" s="119"/>
      <c r="FQU41" s="119"/>
      <c r="FQV41" s="119"/>
      <c r="FQW41" s="119"/>
      <c r="FQX41" s="119"/>
      <c r="FQY41" s="119"/>
      <c r="FQZ41" s="119"/>
      <c r="FRA41" s="119"/>
      <c r="FRB41" s="119"/>
      <c r="FRC41" s="119"/>
      <c r="FRD41" s="119"/>
      <c r="FRE41" s="119"/>
      <c r="FRF41" s="119"/>
      <c r="FRG41" s="119"/>
      <c r="FRH41" s="119"/>
      <c r="FRI41" s="119"/>
      <c r="FRJ41" s="119"/>
      <c r="FRK41" s="119"/>
      <c r="FRL41" s="119"/>
      <c r="FRM41" s="119"/>
      <c r="FRN41" s="119"/>
      <c r="FRO41" s="119"/>
      <c r="FRP41" s="119"/>
      <c r="FRQ41" s="119"/>
      <c r="FRR41" s="119"/>
      <c r="FRS41" s="119"/>
      <c r="FRT41" s="119"/>
      <c r="FRU41" s="119"/>
      <c r="FRV41" s="119"/>
      <c r="FRW41" s="119"/>
      <c r="FRX41" s="119"/>
      <c r="FRY41" s="119"/>
      <c r="FRZ41" s="119"/>
      <c r="FSA41" s="119"/>
      <c r="FSB41" s="119"/>
      <c r="FSC41" s="119"/>
      <c r="FSD41" s="119"/>
      <c r="FSE41" s="119"/>
      <c r="FSF41" s="119"/>
      <c r="FSG41" s="119"/>
      <c r="FSH41" s="119"/>
      <c r="FSI41" s="119"/>
      <c r="FSJ41" s="119"/>
      <c r="FSK41" s="119"/>
      <c r="FSL41" s="119"/>
      <c r="FSM41" s="119"/>
      <c r="FSN41" s="119"/>
      <c r="FSO41" s="119"/>
      <c r="FSP41" s="119"/>
      <c r="FSQ41" s="119"/>
      <c r="FSR41" s="119"/>
      <c r="FSS41" s="119"/>
      <c r="FST41" s="119"/>
      <c r="FSU41" s="119"/>
      <c r="FSV41" s="119"/>
      <c r="FSW41" s="119"/>
      <c r="FSX41" s="119"/>
      <c r="FSY41" s="119"/>
      <c r="FSZ41" s="119"/>
      <c r="FTA41" s="119"/>
      <c r="FTB41" s="119"/>
      <c r="FTC41" s="119"/>
      <c r="FTD41" s="119"/>
      <c r="FTE41" s="119"/>
      <c r="FTF41" s="119"/>
      <c r="FTG41" s="119"/>
      <c r="FTH41" s="119"/>
      <c r="FTI41" s="119"/>
      <c r="FTJ41" s="119"/>
      <c r="FTK41" s="119"/>
      <c r="FTL41" s="119"/>
      <c r="FTM41" s="119"/>
      <c r="FTN41" s="119"/>
      <c r="FTO41" s="119"/>
      <c r="FTP41" s="119"/>
      <c r="FTQ41" s="119"/>
      <c r="FTR41" s="119"/>
      <c r="FTS41" s="119"/>
      <c r="FTT41" s="119"/>
      <c r="FTU41" s="119"/>
      <c r="FTV41" s="119"/>
      <c r="FTW41" s="119"/>
      <c r="FTX41" s="119"/>
      <c r="FTY41" s="119"/>
      <c r="FTZ41" s="119"/>
      <c r="FUA41" s="119"/>
      <c r="FUB41" s="119"/>
      <c r="FUC41" s="119"/>
      <c r="FUD41" s="119"/>
      <c r="FUE41" s="119"/>
      <c r="FUF41" s="119"/>
      <c r="FUG41" s="119"/>
      <c r="FUH41" s="119"/>
      <c r="FUI41" s="119"/>
      <c r="FUJ41" s="119"/>
      <c r="FUK41" s="119"/>
      <c r="FUL41" s="119"/>
      <c r="FUM41" s="119"/>
      <c r="FUN41" s="119"/>
      <c r="FUO41" s="119"/>
      <c r="FUP41" s="119"/>
      <c r="FUQ41" s="119"/>
      <c r="FUR41" s="119"/>
      <c r="FUS41" s="119"/>
      <c r="FUT41" s="119"/>
      <c r="FUU41" s="119"/>
      <c r="FUV41" s="119"/>
      <c r="FUW41" s="119"/>
      <c r="FUX41" s="119"/>
      <c r="FUY41" s="119"/>
      <c r="FUZ41" s="119"/>
      <c r="FVA41" s="119"/>
      <c r="FVB41" s="119"/>
      <c r="FVC41" s="119"/>
      <c r="FVD41" s="119"/>
      <c r="FVE41" s="119"/>
      <c r="FVF41" s="119"/>
      <c r="FVG41" s="119"/>
      <c r="FVH41" s="119"/>
      <c r="FVI41" s="119"/>
      <c r="FVJ41" s="119"/>
      <c r="FVK41" s="119"/>
      <c r="FVL41" s="119"/>
      <c r="FVM41" s="119"/>
      <c r="FVN41" s="119"/>
      <c r="FVO41" s="119"/>
      <c r="FVP41" s="119"/>
      <c r="FVQ41" s="119"/>
      <c r="FVR41" s="119"/>
      <c r="FVS41" s="119"/>
      <c r="FVT41" s="119"/>
      <c r="FVU41" s="119"/>
      <c r="FVV41" s="119"/>
      <c r="FVW41" s="119"/>
      <c r="FVX41" s="119"/>
      <c r="FVY41" s="119"/>
      <c r="FVZ41" s="119"/>
      <c r="FWA41" s="119"/>
      <c r="FWB41" s="119"/>
      <c r="FWC41" s="119"/>
      <c r="FWD41" s="119"/>
      <c r="FWE41" s="119"/>
      <c r="FWF41" s="119"/>
      <c r="FWG41" s="119"/>
      <c r="FWH41" s="119"/>
      <c r="FWI41" s="119"/>
      <c r="FWJ41" s="119"/>
      <c r="FWK41" s="119"/>
      <c r="FWL41" s="119"/>
      <c r="FWM41" s="119"/>
      <c r="FWN41" s="119"/>
      <c r="FWO41" s="119"/>
      <c r="FWP41" s="119"/>
      <c r="FWQ41" s="119"/>
      <c r="FWR41" s="119"/>
      <c r="FWS41" s="119"/>
      <c r="FWT41" s="119"/>
      <c r="FWU41" s="119"/>
      <c r="FWV41" s="119"/>
      <c r="FWW41" s="119"/>
      <c r="FWX41" s="119"/>
      <c r="FWY41" s="119"/>
      <c r="FWZ41" s="119"/>
      <c r="FXA41" s="119"/>
      <c r="FXB41" s="119"/>
      <c r="FXC41" s="119"/>
      <c r="FXD41" s="119"/>
      <c r="FXE41" s="119"/>
      <c r="FXF41" s="119"/>
      <c r="FXG41" s="119"/>
      <c r="FXH41" s="119"/>
      <c r="FXI41" s="119"/>
      <c r="FXJ41" s="119"/>
      <c r="FXK41" s="119"/>
      <c r="FXL41" s="119"/>
      <c r="FXM41" s="119"/>
      <c r="FXN41" s="119"/>
      <c r="FXO41" s="119"/>
      <c r="FXP41" s="119"/>
      <c r="FXQ41" s="119"/>
      <c r="FXR41" s="119"/>
      <c r="FXS41" s="119"/>
      <c r="FXT41" s="119"/>
      <c r="FXU41" s="119"/>
      <c r="FXV41" s="119"/>
      <c r="FXW41" s="119"/>
      <c r="FXX41" s="119"/>
      <c r="FXY41" s="119"/>
      <c r="FXZ41" s="119"/>
      <c r="FYA41" s="119"/>
      <c r="FYB41" s="119"/>
      <c r="FYC41" s="119"/>
      <c r="FYD41" s="119"/>
      <c r="FYE41" s="119"/>
      <c r="FYF41" s="119"/>
      <c r="FYG41" s="119"/>
      <c r="FYH41" s="119"/>
      <c r="FYI41" s="119"/>
      <c r="FYJ41" s="119"/>
      <c r="FYK41" s="119"/>
      <c r="FYL41" s="119"/>
      <c r="FYM41" s="119"/>
      <c r="FYN41" s="119"/>
      <c r="FYO41" s="119"/>
      <c r="FYP41" s="119"/>
      <c r="FYQ41" s="119"/>
      <c r="FYR41" s="119"/>
      <c r="FYS41" s="119"/>
      <c r="FYT41" s="119"/>
      <c r="FYU41" s="119"/>
      <c r="FYV41" s="119"/>
      <c r="FYW41" s="119"/>
      <c r="FYX41" s="119"/>
      <c r="FYY41" s="119"/>
      <c r="FYZ41" s="119"/>
      <c r="FZA41" s="119"/>
      <c r="FZB41" s="119"/>
      <c r="FZC41" s="119"/>
      <c r="FZD41" s="119"/>
      <c r="FZE41" s="119"/>
      <c r="FZF41" s="119"/>
      <c r="FZG41" s="119"/>
      <c r="FZH41" s="119"/>
      <c r="FZI41" s="119"/>
      <c r="FZJ41" s="119"/>
      <c r="FZK41" s="119"/>
      <c r="FZL41" s="119"/>
      <c r="FZM41" s="119"/>
      <c r="FZN41" s="119"/>
      <c r="FZO41" s="119"/>
      <c r="FZP41" s="119"/>
      <c r="FZQ41" s="119"/>
      <c r="FZR41" s="119"/>
      <c r="FZS41" s="119"/>
      <c r="FZT41" s="119"/>
      <c r="FZU41" s="119"/>
      <c r="FZV41" s="119"/>
      <c r="FZW41" s="119"/>
      <c r="FZX41" s="119"/>
      <c r="FZY41" s="119"/>
      <c r="FZZ41" s="119"/>
      <c r="GAA41" s="119"/>
      <c r="GAB41" s="119"/>
      <c r="GAC41" s="119"/>
      <c r="GAD41" s="119"/>
      <c r="GAE41" s="119"/>
      <c r="GAF41" s="119"/>
      <c r="GAG41" s="119"/>
      <c r="GAH41" s="119"/>
      <c r="GAI41" s="119"/>
      <c r="GAJ41" s="119"/>
      <c r="GAK41" s="119"/>
      <c r="GAL41" s="119"/>
      <c r="GAM41" s="119"/>
      <c r="GAN41" s="119"/>
      <c r="GAO41" s="119"/>
      <c r="GAP41" s="119"/>
      <c r="GAQ41" s="119"/>
      <c r="GAR41" s="119"/>
      <c r="GAS41" s="119"/>
      <c r="GAT41" s="119"/>
      <c r="GAU41" s="119"/>
      <c r="GAV41" s="119"/>
      <c r="GAW41" s="119"/>
      <c r="GAX41" s="119"/>
      <c r="GAY41" s="119"/>
      <c r="GAZ41" s="119"/>
      <c r="GBA41" s="119"/>
      <c r="GBB41" s="119"/>
      <c r="GBC41" s="119"/>
      <c r="GBD41" s="119"/>
      <c r="GBE41" s="119"/>
      <c r="GBF41" s="119"/>
      <c r="GBG41" s="119"/>
      <c r="GBH41" s="119"/>
      <c r="GBI41" s="119"/>
      <c r="GBJ41" s="119"/>
      <c r="GBK41" s="119"/>
      <c r="GBL41" s="119"/>
      <c r="GBM41" s="119"/>
      <c r="GBN41" s="119"/>
      <c r="GBO41" s="119"/>
      <c r="GBP41" s="119"/>
      <c r="GBQ41" s="119"/>
      <c r="GBR41" s="119"/>
      <c r="GBS41" s="119"/>
      <c r="GBT41" s="119"/>
      <c r="GBU41" s="119"/>
      <c r="GBV41" s="119"/>
      <c r="GBW41" s="119"/>
      <c r="GBX41" s="119"/>
      <c r="GBY41" s="119"/>
      <c r="GBZ41" s="119"/>
      <c r="GCA41" s="119"/>
      <c r="GCB41" s="119"/>
      <c r="GCC41" s="119"/>
      <c r="GCD41" s="119"/>
      <c r="GCE41" s="119"/>
      <c r="GCF41" s="119"/>
      <c r="GCG41" s="119"/>
      <c r="GCH41" s="119"/>
      <c r="GCI41" s="119"/>
      <c r="GCJ41" s="119"/>
      <c r="GCK41" s="119"/>
      <c r="GCL41" s="119"/>
      <c r="GCM41" s="119"/>
      <c r="GCN41" s="119"/>
      <c r="GCO41" s="119"/>
      <c r="GCP41" s="119"/>
      <c r="GCQ41" s="119"/>
      <c r="GCR41" s="119"/>
      <c r="GCS41" s="119"/>
      <c r="GCT41" s="119"/>
      <c r="GCU41" s="119"/>
      <c r="GCV41" s="119"/>
      <c r="GCW41" s="119"/>
      <c r="GCX41" s="119"/>
      <c r="GCY41" s="119"/>
      <c r="GCZ41" s="119"/>
      <c r="GDA41" s="119"/>
      <c r="GDB41" s="119"/>
      <c r="GDC41" s="119"/>
      <c r="GDD41" s="119"/>
      <c r="GDE41" s="119"/>
      <c r="GDF41" s="119"/>
      <c r="GDG41" s="119"/>
      <c r="GDH41" s="119"/>
      <c r="GDI41" s="119"/>
      <c r="GDJ41" s="119"/>
      <c r="GDK41" s="119"/>
      <c r="GDL41" s="119"/>
      <c r="GDM41" s="119"/>
      <c r="GDN41" s="119"/>
      <c r="GDO41" s="119"/>
      <c r="GDP41" s="119"/>
      <c r="GDQ41" s="119"/>
      <c r="GDR41" s="119"/>
      <c r="GDS41" s="119"/>
      <c r="GDT41" s="119"/>
      <c r="GDU41" s="119"/>
      <c r="GDV41" s="119"/>
      <c r="GDW41" s="119"/>
      <c r="GDX41" s="119"/>
      <c r="GDY41" s="119"/>
      <c r="GDZ41" s="119"/>
      <c r="GEA41" s="119"/>
      <c r="GEB41" s="119"/>
      <c r="GEC41" s="119"/>
      <c r="GED41" s="119"/>
      <c r="GEE41" s="119"/>
      <c r="GEF41" s="119"/>
      <c r="GEG41" s="119"/>
      <c r="GEH41" s="119"/>
      <c r="GEI41" s="119"/>
      <c r="GEJ41" s="119"/>
      <c r="GEK41" s="119"/>
      <c r="GEL41" s="119"/>
      <c r="GEM41" s="119"/>
      <c r="GEN41" s="119"/>
      <c r="GEO41" s="119"/>
      <c r="GEP41" s="119"/>
      <c r="GEQ41" s="119"/>
      <c r="GER41" s="119"/>
      <c r="GES41" s="119"/>
      <c r="GET41" s="119"/>
      <c r="GEU41" s="119"/>
      <c r="GEV41" s="119"/>
      <c r="GEW41" s="119"/>
      <c r="GEX41" s="119"/>
      <c r="GEY41" s="119"/>
      <c r="GEZ41" s="119"/>
      <c r="GFA41" s="119"/>
      <c r="GFB41" s="119"/>
      <c r="GFC41" s="119"/>
      <c r="GFD41" s="119"/>
      <c r="GFE41" s="119"/>
      <c r="GFF41" s="119"/>
      <c r="GFG41" s="119"/>
      <c r="GFH41" s="119"/>
      <c r="GFI41" s="119"/>
      <c r="GFJ41" s="119"/>
      <c r="GFK41" s="119"/>
      <c r="GFL41" s="119"/>
      <c r="GFM41" s="119"/>
      <c r="GFN41" s="119"/>
      <c r="GFO41" s="119"/>
      <c r="GFP41" s="119"/>
      <c r="GFQ41" s="119"/>
      <c r="GFR41" s="119"/>
      <c r="GFS41" s="119"/>
      <c r="GFT41" s="119"/>
      <c r="GFU41" s="119"/>
      <c r="GFV41" s="119"/>
      <c r="GFW41" s="119"/>
      <c r="GFX41" s="119"/>
      <c r="GFY41" s="119"/>
      <c r="GFZ41" s="119"/>
      <c r="GGA41" s="119"/>
      <c r="GGB41" s="119"/>
      <c r="GGC41" s="119"/>
      <c r="GGD41" s="119"/>
      <c r="GGE41" s="119"/>
      <c r="GGF41" s="119"/>
      <c r="GGG41" s="119"/>
      <c r="GGH41" s="119"/>
      <c r="GGI41" s="119"/>
      <c r="GGJ41" s="119"/>
      <c r="GGK41" s="119"/>
      <c r="GGL41" s="119"/>
      <c r="GGM41" s="119"/>
      <c r="GGN41" s="119"/>
      <c r="GGO41" s="119"/>
      <c r="GGP41" s="119"/>
      <c r="GGQ41" s="119"/>
      <c r="GGR41" s="119"/>
      <c r="GGS41" s="119"/>
      <c r="GGT41" s="119"/>
      <c r="GGU41" s="119"/>
      <c r="GGV41" s="119"/>
      <c r="GGW41" s="119"/>
      <c r="GGX41" s="119"/>
      <c r="GGY41" s="119"/>
      <c r="GGZ41" s="119"/>
      <c r="GHA41" s="119"/>
      <c r="GHB41" s="119"/>
      <c r="GHC41" s="119"/>
      <c r="GHD41" s="119"/>
      <c r="GHE41" s="119"/>
      <c r="GHF41" s="119"/>
      <c r="GHG41" s="119"/>
      <c r="GHH41" s="119"/>
      <c r="GHI41" s="119"/>
      <c r="GHJ41" s="119"/>
      <c r="GHK41" s="119"/>
      <c r="GHL41" s="119"/>
      <c r="GHM41" s="119"/>
      <c r="GHN41" s="119"/>
      <c r="GHO41" s="119"/>
      <c r="GHP41" s="119"/>
      <c r="GHQ41" s="119"/>
      <c r="GHR41" s="119"/>
      <c r="GHS41" s="119"/>
      <c r="GHT41" s="119"/>
      <c r="GHU41" s="119"/>
      <c r="GHV41" s="119"/>
      <c r="GHW41" s="119"/>
      <c r="GHX41" s="119"/>
      <c r="GHY41" s="119"/>
      <c r="GHZ41" s="119"/>
      <c r="GIA41" s="119"/>
      <c r="GIB41" s="119"/>
      <c r="GIC41" s="119"/>
      <c r="GID41" s="119"/>
      <c r="GIE41" s="119"/>
      <c r="GIF41" s="119"/>
      <c r="GIG41" s="119"/>
      <c r="GIH41" s="119"/>
      <c r="GII41" s="119"/>
      <c r="GIJ41" s="119"/>
      <c r="GIK41" s="119"/>
      <c r="GIL41" s="119"/>
      <c r="GIM41" s="119"/>
      <c r="GIN41" s="119"/>
      <c r="GIO41" s="119"/>
      <c r="GIP41" s="119"/>
      <c r="GIQ41" s="119"/>
      <c r="GIR41" s="119"/>
      <c r="GIS41" s="119"/>
      <c r="GIT41" s="119"/>
      <c r="GIU41" s="119"/>
      <c r="GIV41" s="119"/>
      <c r="GIW41" s="119"/>
      <c r="GIX41" s="119"/>
      <c r="GIY41" s="119"/>
      <c r="GIZ41" s="119"/>
      <c r="GJA41" s="119"/>
      <c r="GJB41" s="119"/>
      <c r="GJC41" s="119"/>
      <c r="GJD41" s="119"/>
      <c r="GJE41" s="119"/>
      <c r="GJF41" s="119"/>
      <c r="GJG41" s="119"/>
      <c r="GJH41" s="119"/>
      <c r="GJI41" s="119"/>
      <c r="GJJ41" s="119"/>
      <c r="GJK41" s="119"/>
      <c r="GJL41" s="119"/>
      <c r="GJM41" s="119"/>
      <c r="GJN41" s="119"/>
      <c r="GJO41" s="119"/>
      <c r="GJP41" s="119"/>
      <c r="GJQ41" s="119"/>
      <c r="GJR41" s="119"/>
      <c r="GJS41" s="119"/>
      <c r="GJT41" s="119"/>
      <c r="GJU41" s="119"/>
      <c r="GJV41" s="119"/>
      <c r="GJW41" s="119"/>
      <c r="GJX41" s="119"/>
      <c r="GJY41" s="119"/>
      <c r="GJZ41" s="119"/>
      <c r="GKA41" s="119"/>
      <c r="GKB41" s="119"/>
      <c r="GKC41" s="119"/>
      <c r="GKD41" s="119"/>
      <c r="GKE41" s="119"/>
      <c r="GKF41" s="119"/>
      <c r="GKG41" s="119"/>
      <c r="GKH41" s="119"/>
      <c r="GKI41" s="119"/>
      <c r="GKJ41" s="119"/>
      <c r="GKK41" s="119"/>
      <c r="GKL41" s="119"/>
      <c r="GKM41" s="119"/>
      <c r="GKN41" s="119"/>
      <c r="GKO41" s="119"/>
      <c r="GKP41" s="119"/>
      <c r="GKQ41" s="119"/>
      <c r="GKR41" s="119"/>
      <c r="GKS41" s="119"/>
      <c r="GKT41" s="119"/>
      <c r="GKU41" s="119"/>
      <c r="GKV41" s="119"/>
      <c r="GKW41" s="119"/>
      <c r="GKX41" s="119"/>
      <c r="GKY41" s="119"/>
      <c r="GKZ41" s="119"/>
      <c r="GLA41" s="119"/>
      <c r="GLB41" s="119"/>
      <c r="GLC41" s="119"/>
      <c r="GLD41" s="119"/>
      <c r="GLE41" s="119"/>
      <c r="GLF41" s="119"/>
      <c r="GLG41" s="119"/>
      <c r="GLH41" s="119"/>
      <c r="GLI41" s="119"/>
      <c r="GLJ41" s="119"/>
      <c r="GLK41" s="119"/>
      <c r="GLL41" s="119"/>
      <c r="GLM41" s="119"/>
      <c r="GLN41" s="119"/>
      <c r="GLO41" s="119"/>
      <c r="GLP41" s="119"/>
      <c r="GLQ41" s="119"/>
      <c r="GLR41" s="119"/>
      <c r="GLS41" s="119"/>
      <c r="GLT41" s="119"/>
      <c r="GLU41" s="119"/>
      <c r="GLV41" s="119"/>
      <c r="GLW41" s="119"/>
      <c r="GLX41" s="119"/>
      <c r="GLY41" s="119"/>
      <c r="GLZ41" s="119"/>
      <c r="GMA41" s="119"/>
      <c r="GMB41" s="119"/>
      <c r="GMC41" s="119"/>
      <c r="GMD41" s="119"/>
      <c r="GME41" s="119"/>
      <c r="GMF41" s="119"/>
      <c r="GMG41" s="119"/>
      <c r="GMH41" s="119"/>
      <c r="GMI41" s="119"/>
      <c r="GMJ41" s="119"/>
      <c r="GMK41" s="119"/>
      <c r="GML41" s="119"/>
      <c r="GMM41" s="119"/>
      <c r="GMN41" s="119"/>
      <c r="GMO41" s="119"/>
      <c r="GMP41" s="119"/>
      <c r="GMQ41" s="119"/>
      <c r="GMR41" s="119"/>
      <c r="GMS41" s="119"/>
      <c r="GMT41" s="119"/>
      <c r="GMU41" s="119"/>
      <c r="GMV41" s="119"/>
      <c r="GMW41" s="119"/>
      <c r="GMX41" s="119"/>
      <c r="GMY41" s="119"/>
      <c r="GMZ41" s="119"/>
      <c r="GNA41" s="119"/>
      <c r="GNB41" s="119"/>
      <c r="GNC41" s="119"/>
      <c r="GND41" s="119"/>
      <c r="GNE41" s="119"/>
      <c r="GNF41" s="119"/>
      <c r="GNG41" s="119"/>
      <c r="GNH41" s="119"/>
      <c r="GNI41" s="119"/>
      <c r="GNJ41" s="119"/>
      <c r="GNK41" s="119"/>
      <c r="GNL41" s="119"/>
      <c r="GNM41" s="119"/>
      <c r="GNN41" s="119"/>
      <c r="GNO41" s="119"/>
      <c r="GNP41" s="119"/>
      <c r="GNQ41" s="119"/>
      <c r="GNR41" s="119"/>
      <c r="GNS41" s="119"/>
      <c r="GNT41" s="119"/>
      <c r="GNU41" s="119"/>
      <c r="GNV41" s="119"/>
      <c r="GNW41" s="119"/>
      <c r="GNX41" s="119"/>
      <c r="GNY41" s="119"/>
      <c r="GNZ41" s="119"/>
      <c r="GOA41" s="119"/>
      <c r="GOB41" s="119"/>
      <c r="GOC41" s="119"/>
      <c r="GOD41" s="119"/>
      <c r="GOE41" s="119"/>
      <c r="GOF41" s="119"/>
      <c r="GOG41" s="119"/>
      <c r="GOH41" s="119"/>
      <c r="GOI41" s="119"/>
      <c r="GOJ41" s="119"/>
      <c r="GOK41" s="119"/>
      <c r="GOL41" s="119"/>
      <c r="GOM41" s="119"/>
      <c r="GON41" s="119"/>
      <c r="GOO41" s="119"/>
      <c r="GOP41" s="119"/>
      <c r="GOQ41" s="119"/>
      <c r="GOR41" s="119"/>
      <c r="GOS41" s="119"/>
      <c r="GOT41" s="119"/>
      <c r="GOU41" s="119"/>
      <c r="GOV41" s="119"/>
      <c r="GOW41" s="119"/>
      <c r="GOX41" s="119"/>
      <c r="GOY41" s="119"/>
      <c r="GOZ41" s="119"/>
      <c r="GPA41" s="119"/>
      <c r="GPB41" s="119"/>
      <c r="GPC41" s="119"/>
      <c r="GPD41" s="119"/>
      <c r="GPE41" s="119"/>
      <c r="GPF41" s="119"/>
      <c r="GPG41" s="119"/>
      <c r="GPH41" s="119"/>
      <c r="GPI41" s="119"/>
      <c r="GPJ41" s="119"/>
      <c r="GPK41" s="119"/>
      <c r="GPL41" s="119"/>
      <c r="GPM41" s="119"/>
      <c r="GPN41" s="119"/>
      <c r="GPO41" s="119"/>
      <c r="GPP41" s="119"/>
      <c r="GPQ41" s="119"/>
      <c r="GPR41" s="119"/>
      <c r="GPS41" s="119"/>
      <c r="GPT41" s="119"/>
      <c r="GPU41" s="119"/>
      <c r="GPV41" s="119"/>
      <c r="GPW41" s="119"/>
      <c r="GPX41" s="119"/>
      <c r="GPY41" s="119"/>
      <c r="GPZ41" s="119"/>
      <c r="GQA41" s="119"/>
      <c r="GQB41" s="119"/>
      <c r="GQC41" s="119"/>
      <c r="GQD41" s="119"/>
      <c r="GQE41" s="119"/>
      <c r="GQF41" s="119"/>
      <c r="GQG41" s="119"/>
      <c r="GQH41" s="119"/>
      <c r="GQI41" s="119"/>
      <c r="GQJ41" s="119"/>
      <c r="GQK41" s="119"/>
      <c r="GQL41" s="119"/>
      <c r="GQM41" s="119"/>
      <c r="GQN41" s="119"/>
      <c r="GQO41" s="119"/>
      <c r="GQP41" s="119"/>
      <c r="GQQ41" s="119"/>
      <c r="GQR41" s="119"/>
      <c r="GQS41" s="119"/>
      <c r="GQT41" s="119"/>
      <c r="GQU41" s="119"/>
      <c r="GQV41" s="119"/>
      <c r="GQW41" s="119"/>
      <c r="GQX41" s="119"/>
      <c r="GQY41" s="119"/>
      <c r="GQZ41" s="119"/>
      <c r="GRA41" s="119"/>
      <c r="GRB41" s="119"/>
      <c r="GRC41" s="119"/>
      <c r="GRD41" s="119"/>
      <c r="GRE41" s="119"/>
      <c r="GRF41" s="119"/>
      <c r="GRG41" s="119"/>
      <c r="GRH41" s="119"/>
      <c r="GRI41" s="119"/>
      <c r="GRJ41" s="119"/>
      <c r="GRK41" s="119"/>
      <c r="GRL41" s="119"/>
      <c r="GRM41" s="119"/>
      <c r="GRN41" s="119"/>
      <c r="GRO41" s="119"/>
      <c r="GRP41" s="119"/>
      <c r="GRQ41" s="119"/>
      <c r="GRR41" s="119"/>
      <c r="GRS41" s="119"/>
      <c r="GRT41" s="119"/>
      <c r="GRU41" s="119"/>
      <c r="GRV41" s="119"/>
      <c r="GRW41" s="119"/>
      <c r="GRX41" s="119"/>
      <c r="GRY41" s="119"/>
      <c r="GRZ41" s="119"/>
      <c r="GSA41" s="119"/>
      <c r="GSB41" s="119"/>
      <c r="GSC41" s="119"/>
      <c r="GSD41" s="119"/>
      <c r="GSE41" s="119"/>
      <c r="GSF41" s="119"/>
      <c r="GSG41" s="119"/>
      <c r="GSH41" s="119"/>
      <c r="GSI41" s="119"/>
      <c r="GSJ41" s="119"/>
      <c r="GSK41" s="119"/>
      <c r="GSL41" s="119"/>
      <c r="GSM41" s="119"/>
      <c r="GSN41" s="119"/>
      <c r="GSO41" s="119"/>
      <c r="GSP41" s="119"/>
      <c r="GSQ41" s="119"/>
      <c r="GSR41" s="119"/>
      <c r="GSS41" s="119"/>
      <c r="GST41" s="119"/>
      <c r="GSU41" s="119"/>
      <c r="GSV41" s="119"/>
      <c r="GSW41" s="119"/>
      <c r="GSX41" s="119"/>
      <c r="GSY41" s="119"/>
      <c r="GSZ41" s="119"/>
      <c r="GTA41" s="119"/>
      <c r="GTB41" s="119"/>
      <c r="GTC41" s="119"/>
      <c r="GTD41" s="119"/>
      <c r="GTE41" s="119"/>
      <c r="GTF41" s="119"/>
      <c r="GTG41" s="119"/>
      <c r="GTH41" s="119"/>
      <c r="GTI41" s="119"/>
      <c r="GTJ41" s="119"/>
      <c r="GTK41" s="119"/>
      <c r="GTL41" s="119"/>
      <c r="GTM41" s="119"/>
      <c r="GTN41" s="119"/>
      <c r="GTO41" s="119"/>
      <c r="GTP41" s="119"/>
      <c r="GTQ41" s="119"/>
      <c r="GTR41" s="119"/>
      <c r="GTS41" s="119"/>
      <c r="GTT41" s="119"/>
      <c r="GTU41" s="119"/>
      <c r="GTV41" s="119"/>
      <c r="GTW41" s="119"/>
      <c r="GTX41" s="119"/>
      <c r="GTY41" s="119"/>
      <c r="GTZ41" s="119"/>
      <c r="GUA41" s="119"/>
      <c r="GUB41" s="119"/>
      <c r="GUC41" s="119"/>
      <c r="GUD41" s="119"/>
      <c r="GUE41" s="119"/>
      <c r="GUF41" s="119"/>
      <c r="GUG41" s="119"/>
      <c r="GUH41" s="119"/>
      <c r="GUI41" s="119"/>
      <c r="GUJ41" s="119"/>
      <c r="GUK41" s="119"/>
      <c r="GUL41" s="119"/>
      <c r="GUM41" s="119"/>
      <c r="GUN41" s="119"/>
      <c r="GUO41" s="119"/>
      <c r="GUP41" s="119"/>
      <c r="GUQ41" s="119"/>
      <c r="GUR41" s="119"/>
      <c r="GUS41" s="119"/>
      <c r="GUT41" s="119"/>
      <c r="GUU41" s="119"/>
      <c r="GUV41" s="119"/>
      <c r="GUW41" s="119"/>
      <c r="GUX41" s="119"/>
      <c r="GUY41" s="119"/>
      <c r="GUZ41" s="119"/>
      <c r="GVA41" s="119"/>
      <c r="GVB41" s="119"/>
      <c r="GVC41" s="119"/>
      <c r="GVD41" s="119"/>
      <c r="GVE41" s="119"/>
      <c r="GVF41" s="119"/>
      <c r="GVG41" s="119"/>
      <c r="GVH41" s="119"/>
      <c r="GVI41" s="119"/>
      <c r="GVJ41" s="119"/>
      <c r="GVK41" s="119"/>
      <c r="GVL41" s="119"/>
      <c r="GVM41" s="119"/>
      <c r="GVN41" s="119"/>
      <c r="GVO41" s="119"/>
      <c r="GVP41" s="119"/>
      <c r="GVQ41" s="119"/>
      <c r="GVR41" s="119"/>
      <c r="GVS41" s="119"/>
      <c r="GVT41" s="119"/>
      <c r="GVU41" s="119"/>
      <c r="GVV41" s="119"/>
      <c r="GVW41" s="119"/>
      <c r="GVX41" s="119"/>
      <c r="GVY41" s="119"/>
      <c r="GVZ41" s="119"/>
      <c r="GWA41" s="119"/>
      <c r="GWB41" s="119"/>
      <c r="GWC41" s="119"/>
      <c r="GWD41" s="119"/>
      <c r="GWE41" s="119"/>
      <c r="GWF41" s="119"/>
      <c r="GWG41" s="119"/>
      <c r="GWH41" s="119"/>
      <c r="GWI41" s="119"/>
      <c r="GWJ41" s="119"/>
      <c r="GWK41" s="119"/>
      <c r="GWL41" s="119"/>
      <c r="GWM41" s="119"/>
      <c r="GWN41" s="119"/>
      <c r="GWO41" s="119"/>
      <c r="GWP41" s="119"/>
      <c r="GWQ41" s="119"/>
      <c r="GWR41" s="119"/>
      <c r="GWS41" s="119"/>
      <c r="GWT41" s="119"/>
      <c r="GWU41" s="119"/>
      <c r="GWV41" s="119"/>
      <c r="GWW41" s="119"/>
      <c r="GWX41" s="119"/>
      <c r="GWY41" s="119"/>
      <c r="GWZ41" s="119"/>
      <c r="GXA41" s="119"/>
      <c r="GXB41" s="119"/>
      <c r="GXC41" s="119"/>
      <c r="GXD41" s="119"/>
      <c r="GXE41" s="119"/>
      <c r="GXF41" s="119"/>
      <c r="GXG41" s="119"/>
      <c r="GXH41" s="119"/>
      <c r="GXI41" s="119"/>
      <c r="GXJ41" s="119"/>
      <c r="GXK41" s="119"/>
      <c r="GXL41" s="119"/>
      <c r="GXM41" s="119"/>
      <c r="GXN41" s="119"/>
      <c r="GXO41" s="119"/>
      <c r="GXP41" s="119"/>
      <c r="GXQ41" s="119"/>
      <c r="GXR41" s="119"/>
      <c r="GXS41" s="119"/>
      <c r="GXT41" s="119"/>
      <c r="GXU41" s="119"/>
      <c r="GXV41" s="119"/>
      <c r="GXW41" s="119"/>
      <c r="GXX41" s="119"/>
      <c r="GXY41" s="119"/>
      <c r="GXZ41" s="119"/>
      <c r="GYA41" s="119"/>
      <c r="GYB41" s="119"/>
      <c r="GYC41" s="119"/>
      <c r="GYD41" s="119"/>
      <c r="GYE41" s="119"/>
      <c r="GYF41" s="119"/>
      <c r="GYG41" s="119"/>
      <c r="GYH41" s="119"/>
      <c r="GYI41" s="119"/>
      <c r="GYJ41" s="119"/>
      <c r="GYK41" s="119"/>
      <c r="GYL41" s="119"/>
      <c r="GYM41" s="119"/>
      <c r="GYN41" s="119"/>
      <c r="GYO41" s="119"/>
      <c r="GYP41" s="119"/>
      <c r="GYQ41" s="119"/>
      <c r="GYR41" s="119"/>
      <c r="GYS41" s="119"/>
      <c r="GYT41" s="119"/>
      <c r="GYU41" s="119"/>
      <c r="GYV41" s="119"/>
      <c r="GYW41" s="119"/>
      <c r="GYX41" s="119"/>
      <c r="GYY41" s="119"/>
      <c r="GYZ41" s="119"/>
      <c r="GZA41" s="119"/>
      <c r="GZB41" s="119"/>
      <c r="GZC41" s="119"/>
      <c r="GZD41" s="119"/>
      <c r="GZE41" s="119"/>
      <c r="GZF41" s="119"/>
      <c r="GZG41" s="119"/>
      <c r="GZH41" s="119"/>
      <c r="GZI41" s="119"/>
      <c r="GZJ41" s="119"/>
      <c r="GZK41" s="119"/>
      <c r="GZL41" s="119"/>
      <c r="GZM41" s="119"/>
      <c r="GZN41" s="119"/>
      <c r="GZO41" s="119"/>
      <c r="GZP41" s="119"/>
      <c r="GZQ41" s="119"/>
      <c r="GZR41" s="119"/>
      <c r="GZS41" s="119"/>
      <c r="GZT41" s="119"/>
      <c r="GZU41" s="119"/>
      <c r="GZV41" s="119"/>
      <c r="GZW41" s="119"/>
      <c r="GZX41" s="119"/>
      <c r="GZY41" s="119"/>
      <c r="GZZ41" s="119"/>
      <c r="HAA41" s="119"/>
      <c r="HAB41" s="119"/>
      <c r="HAC41" s="119"/>
      <c r="HAD41" s="119"/>
      <c r="HAE41" s="119"/>
      <c r="HAF41" s="119"/>
      <c r="HAG41" s="119"/>
      <c r="HAH41" s="119"/>
      <c r="HAI41" s="119"/>
      <c r="HAJ41" s="119"/>
      <c r="HAK41" s="119"/>
      <c r="HAL41" s="119"/>
      <c r="HAM41" s="119"/>
      <c r="HAN41" s="119"/>
      <c r="HAO41" s="119"/>
      <c r="HAP41" s="119"/>
      <c r="HAQ41" s="119"/>
      <c r="HAR41" s="119"/>
      <c r="HAS41" s="119"/>
      <c r="HAT41" s="119"/>
      <c r="HAU41" s="119"/>
      <c r="HAV41" s="119"/>
      <c r="HAW41" s="119"/>
      <c r="HAX41" s="119"/>
      <c r="HAY41" s="119"/>
      <c r="HAZ41" s="119"/>
      <c r="HBA41" s="119"/>
      <c r="HBB41" s="119"/>
      <c r="HBC41" s="119"/>
      <c r="HBD41" s="119"/>
      <c r="HBE41" s="119"/>
      <c r="HBF41" s="119"/>
      <c r="HBG41" s="119"/>
      <c r="HBH41" s="119"/>
      <c r="HBI41" s="119"/>
      <c r="HBJ41" s="119"/>
      <c r="HBK41" s="119"/>
      <c r="HBL41" s="119"/>
      <c r="HBM41" s="119"/>
      <c r="HBN41" s="119"/>
      <c r="HBO41" s="119"/>
      <c r="HBP41" s="119"/>
      <c r="HBQ41" s="119"/>
      <c r="HBR41" s="119"/>
      <c r="HBS41" s="119"/>
      <c r="HBT41" s="119"/>
      <c r="HBU41" s="119"/>
      <c r="HBV41" s="119"/>
      <c r="HBW41" s="119"/>
      <c r="HBX41" s="119"/>
      <c r="HBY41" s="119"/>
      <c r="HBZ41" s="119"/>
      <c r="HCA41" s="119"/>
      <c r="HCB41" s="119"/>
      <c r="HCC41" s="119"/>
      <c r="HCD41" s="119"/>
      <c r="HCE41" s="119"/>
      <c r="HCF41" s="119"/>
      <c r="HCG41" s="119"/>
      <c r="HCH41" s="119"/>
      <c r="HCI41" s="119"/>
      <c r="HCJ41" s="119"/>
      <c r="HCK41" s="119"/>
      <c r="HCL41" s="119"/>
      <c r="HCM41" s="119"/>
      <c r="HCN41" s="119"/>
      <c r="HCO41" s="119"/>
      <c r="HCP41" s="119"/>
      <c r="HCQ41" s="119"/>
      <c r="HCR41" s="119"/>
      <c r="HCS41" s="119"/>
      <c r="HCT41" s="119"/>
      <c r="HCU41" s="119"/>
      <c r="HCV41" s="119"/>
      <c r="HCW41" s="119"/>
      <c r="HCX41" s="119"/>
      <c r="HCY41" s="119"/>
      <c r="HCZ41" s="119"/>
      <c r="HDA41" s="119"/>
      <c r="HDB41" s="119"/>
      <c r="HDC41" s="119"/>
      <c r="HDD41" s="119"/>
      <c r="HDE41" s="119"/>
      <c r="HDF41" s="119"/>
      <c r="HDG41" s="119"/>
      <c r="HDH41" s="119"/>
      <c r="HDI41" s="119"/>
      <c r="HDJ41" s="119"/>
      <c r="HDK41" s="119"/>
      <c r="HDL41" s="119"/>
      <c r="HDM41" s="119"/>
      <c r="HDN41" s="119"/>
      <c r="HDO41" s="119"/>
      <c r="HDP41" s="119"/>
      <c r="HDQ41" s="119"/>
      <c r="HDR41" s="119"/>
      <c r="HDS41" s="119"/>
      <c r="HDT41" s="119"/>
      <c r="HDU41" s="119"/>
      <c r="HDV41" s="119"/>
      <c r="HDW41" s="119"/>
      <c r="HDX41" s="119"/>
      <c r="HDY41" s="119"/>
      <c r="HDZ41" s="119"/>
      <c r="HEA41" s="119"/>
      <c r="HEB41" s="119"/>
      <c r="HEC41" s="119"/>
      <c r="HED41" s="119"/>
      <c r="HEE41" s="119"/>
      <c r="HEF41" s="119"/>
      <c r="HEG41" s="119"/>
      <c r="HEH41" s="119"/>
      <c r="HEI41" s="119"/>
      <c r="HEJ41" s="119"/>
      <c r="HEK41" s="119"/>
      <c r="HEL41" s="119"/>
      <c r="HEM41" s="119"/>
      <c r="HEN41" s="119"/>
      <c r="HEO41" s="119"/>
      <c r="HEP41" s="119"/>
      <c r="HEQ41" s="119"/>
      <c r="HER41" s="119"/>
      <c r="HES41" s="119"/>
      <c r="HET41" s="119"/>
      <c r="HEU41" s="119"/>
      <c r="HEV41" s="119"/>
      <c r="HEW41" s="119"/>
      <c r="HEX41" s="119"/>
      <c r="HEY41" s="119"/>
      <c r="HEZ41" s="119"/>
      <c r="HFA41" s="119"/>
      <c r="HFB41" s="119"/>
      <c r="HFC41" s="119"/>
      <c r="HFD41" s="119"/>
      <c r="HFE41" s="119"/>
      <c r="HFF41" s="119"/>
      <c r="HFG41" s="119"/>
      <c r="HFH41" s="119"/>
      <c r="HFI41" s="119"/>
      <c r="HFJ41" s="119"/>
      <c r="HFK41" s="119"/>
      <c r="HFL41" s="119"/>
      <c r="HFM41" s="119"/>
      <c r="HFN41" s="119"/>
      <c r="HFO41" s="119"/>
      <c r="HFP41" s="119"/>
      <c r="HFQ41" s="119"/>
      <c r="HFR41" s="119"/>
      <c r="HFS41" s="119"/>
      <c r="HFT41" s="119"/>
      <c r="HFU41" s="119"/>
      <c r="HFV41" s="119"/>
      <c r="HFW41" s="119"/>
      <c r="HFX41" s="119"/>
      <c r="HFY41" s="119"/>
      <c r="HFZ41" s="119"/>
      <c r="HGA41" s="119"/>
      <c r="HGB41" s="119"/>
      <c r="HGC41" s="119"/>
      <c r="HGD41" s="119"/>
      <c r="HGE41" s="119"/>
      <c r="HGF41" s="119"/>
      <c r="HGG41" s="119"/>
      <c r="HGH41" s="119"/>
      <c r="HGI41" s="119"/>
      <c r="HGJ41" s="119"/>
      <c r="HGK41" s="119"/>
      <c r="HGL41" s="119"/>
      <c r="HGM41" s="119"/>
      <c r="HGN41" s="119"/>
      <c r="HGO41" s="119"/>
      <c r="HGP41" s="119"/>
      <c r="HGQ41" s="119"/>
      <c r="HGR41" s="119"/>
      <c r="HGS41" s="119"/>
      <c r="HGT41" s="119"/>
      <c r="HGU41" s="119"/>
      <c r="HGV41" s="119"/>
      <c r="HGW41" s="119"/>
      <c r="HGX41" s="119"/>
      <c r="HGY41" s="119"/>
      <c r="HGZ41" s="119"/>
      <c r="HHA41" s="119"/>
      <c r="HHB41" s="119"/>
      <c r="HHC41" s="119"/>
      <c r="HHD41" s="119"/>
      <c r="HHE41" s="119"/>
      <c r="HHF41" s="119"/>
      <c r="HHG41" s="119"/>
      <c r="HHH41" s="119"/>
      <c r="HHI41" s="119"/>
      <c r="HHJ41" s="119"/>
      <c r="HHK41" s="119"/>
      <c r="HHL41" s="119"/>
      <c r="HHM41" s="119"/>
      <c r="HHN41" s="119"/>
      <c r="HHO41" s="119"/>
      <c r="HHP41" s="119"/>
      <c r="HHQ41" s="119"/>
      <c r="HHR41" s="119"/>
      <c r="HHS41" s="119"/>
      <c r="HHT41" s="119"/>
      <c r="HHU41" s="119"/>
      <c r="HHV41" s="119"/>
      <c r="HHW41" s="119"/>
      <c r="HHX41" s="119"/>
      <c r="HHY41" s="119"/>
      <c r="HHZ41" s="119"/>
      <c r="HIA41" s="119"/>
      <c r="HIB41" s="119"/>
      <c r="HIC41" s="119"/>
      <c r="HID41" s="119"/>
      <c r="HIE41" s="119"/>
      <c r="HIF41" s="119"/>
      <c r="HIG41" s="119"/>
      <c r="HIH41" s="119"/>
      <c r="HII41" s="119"/>
      <c r="HIJ41" s="119"/>
      <c r="HIK41" s="119"/>
      <c r="HIL41" s="119"/>
      <c r="HIM41" s="119"/>
      <c r="HIN41" s="119"/>
      <c r="HIO41" s="119"/>
      <c r="HIP41" s="119"/>
      <c r="HIQ41" s="119"/>
      <c r="HIR41" s="119"/>
      <c r="HIS41" s="119"/>
      <c r="HIT41" s="119"/>
      <c r="HIU41" s="119"/>
      <c r="HIV41" s="119"/>
      <c r="HIW41" s="119"/>
      <c r="HIX41" s="119"/>
      <c r="HIY41" s="119"/>
      <c r="HIZ41" s="119"/>
      <c r="HJA41" s="119"/>
      <c r="HJB41" s="119"/>
      <c r="HJC41" s="119"/>
      <c r="HJD41" s="119"/>
      <c r="HJE41" s="119"/>
      <c r="HJF41" s="119"/>
      <c r="HJG41" s="119"/>
      <c r="HJH41" s="119"/>
      <c r="HJI41" s="119"/>
      <c r="HJJ41" s="119"/>
      <c r="HJK41" s="119"/>
      <c r="HJL41" s="119"/>
      <c r="HJM41" s="119"/>
      <c r="HJN41" s="119"/>
      <c r="HJO41" s="119"/>
      <c r="HJP41" s="119"/>
      <c r="HJQ41" s="119"/>
      <c r="HJR41" s="119"/>
      <c r="HJS41" s="119"/>
      <c r="HJT41" s="119"/>
      <c r="HJU41" s="119"/>
      <c r="HJV41" s="119"/>
      <c r="HJW41" s="119"/>
      <c r="HJX41" s="119"/>
      <c r="HJY41" s="119"/>
      <c r="HJZ41" s="119"/>
      <c r="HKA41" s="119"/>
      <c r="HKB41" s="119"/>
      <c r="HKC41" s="119"/>
      <c r="HKD41" s="119"/>
      <c r="HKE41" s="119"/>
      <c r="HKF41" s="119"/>
      <c r="HKG41" s="119"/>
      <c r="HKH41" s="119"/>
      <c r="HKI41" s="119"/>
      <c r="HKJ41" s="119"/>
      <c r="HKK41" s="119"/>
      <c r="HKL41" s="119"/>
      <c r="HKM41" s="119"/>
      <c r="HKN41" s="119"/>
      <c r="HKO41" s="119"/>
      <c r="HKP41" s="119"/>
      <c r="HKQ41" s="119"/>
      <c r="HKR41" s="119"/>
      <c r="HKS41" s="119"/>
      <c r="HKT41" s="119"/>
      <c r="HKU41" s="119"/>
      <c r="HKV41" s="119"/>
      <c r="HKW41" s="119"/>
      <c r="HKX41" s="119"/>
      <c r="HKY41" s="119"/>
      <c r="HKZ41" s="119"/>
      <c r="HLA41" s="119"/>
      <c r="HLB41" s="119"/>
      <c r="HLC41" s="119"/>
      <c r="HLD41" s="119"/>
      <c r="HLE41" s="119"/>
      <c r="HLF41" s="119"/>
      <c r="HLG41" s="119"/>
      <c r="HLH41" s="119"/>
      <c r="HLI41" s="119"/>
      <c r="HLJ41" s="119"/>
      <c r="HLK41" s="119"/>
      <c r="HLL41" s="119"/>
      <c r="HLM41" s="119"/>
      <c r="HLN41" s="119"/>
      <c r="HLO41" s="119"/>
      <c r="HLP41" s="119"/>
      <c r="HLQ41" s="119"/>
      <c r="HLR41" s="119"/>
      <c r="HLS41" s="119"/>
      <c r="HLT41" s="119"/>
      <c r="HLU41" s="119"/>
      <c r="HLV41" s="119"/>
      <c r="HLW41" s="119"/>
      <c r="HLX41" s="119"/>
      <c r="HLY41" s="119"/>
      <c r="HLZ41" s="119"/>
      <c r="HMA41" s="119"/>
      <c r="HMB41" s="119"/>
      <c r="HMC41" s="119"/>
      <c r="HMD41" s="119"/>
      <c r="HME41" s="119"/>
      <c r="HMF41" s="119"/>
      <c r="HMG41" s="119"/>
      <c r="HMH41" s="119"/>
      <c r="HMI41" s="119"/>
      <c r="HMJ41" s="119"/>
      <c r="HMK41" s="119"/>
      <c r="HML41" s="119"/>
      <c r="HMM41" s="119"/>
      <c r="HMN41" s="119"/>
      <c r="HMO41" s="119"/>
      <c r="HMP41" s="119"/>
      <c r="HMQ41" s="119"/>
      <c r="HMR41" s="119"/>
      <c r="HMS41" s="119"/>
      <c r="HMT41" s="119"/>
      <c r="HMU41" s="119"/>
      <c r="HMV41" s="119"/>
      <c r="HMW41" s="119"/>
      <c r="HMX41" s="119"/>
      <c r="HMY41" s="119"/>
      <c r="HMZ41" s="119"/>
      <c r="HNA41" s="119"/>
      <c r="HNB41" s="119"/>
      <c r="HNC41" s="119"/>
      <c r="HND41" s="119"/>
      <c r="HNE41" s="119"/>
      <c r="HNF41" s="119"/>
      <c r="HNG41" s="119"/>
      <c r="HNH41" s="119"/>
      <c r="HNI41" s="119"/>
      <c r="HNJ41" s="119"/>
      <c r="HNK41" s="119"/>
      <c r="HNL41" s="119"/>
      <c r="HNM41" s="119"/>
      <c r="HNN41" s="119"/>
      <c r="HNO41" s="119"/>
      <c r="HNP41" s="119"/>
      <c r="HNQ41" s="119"/>
      <c r="HNR41" s="119"/>
      <c r="HNS41" s="119"/>
      <c r="HNT41" s="119"/>
      <c r="HNU41" s="119"/>
      <c r="HNV41" s="119"/>
      <c r="HNW41" s="119"/>
      <c r="HNX41" s="119"/>
      <c r="HNY41" s="119"/>
      <c r="HNZ41" s="119"/>
      <c r="HOA41" s="119"/>
      <c r="HOB41" s="119"/>
      <c r="HOC41" s="119"/>
      <c r="HOD41" s="119"/>
      <c r="HOE41" s="119"/>
      <c r="HOF41" s="119"/>
      <c r="HOG41" s="119"/>
      <c r="HOH41" s="119"/>
      <c r="HOI41" s="119"/>
      <c r="HOJ41" s="119"/>
      <c r="HOK41" s="119"/>
      <c r="HOL41" s="119"/>
      <c r="HOM41" s="119"/>
      <c r="HON41" s="119"/>
      <c r="HOO41" s="119"/>
      <c r="HOP41" s="119"/>
      <c r="HOQ41" s="119"/>
      <c r="HOR41" s="119"/>
      <c r="HOS41" s="119"/>
      <c r="HOT41" s="119"/>
      <c r="HOU41" s="119"/>
      <c r="HOV41" s="119"/>
      <c r="HOW41" s="119"/>
      <c r="HOX41" s="119"/>
      <c r="HOY41" s="119"/>
      <c r="HOZ41" s="119"/>
      <c r="HPA41" s="119"/>
      <c r="HPB41" s="119"/>
      <c r="HPC41" s="119"/>
      <c r="HPD41" s="119"/>
      <c r="HPE41" s="119"/>
      <c r="HPF41" s="119"/>
      <c r="HPG41" s="119"/>
      <c r="HPH41" s="119"/>
      <c r="HPI41" s="119"/>
      <c r="HPJ41" s="119"/>
      <c r="HPK41" s="119"/>
      <c r="HPL41" s="119"/>
      <c r="HPM41" s="119"/>
      <c r="HPN41" s="119"/>
      <c r="HPO41" s="119"/>
      <c r="HPP41" s="119"/>
      <c r="HPQ41" s="119"/>
      <c r="HPR41" s="119"/>
      <c r="HPS41" s="119"/>
      <c r="HPT41" s="119"/>
      <c r="HPU41" s="119"/>
      <c r="HPV41" s="119"/>
      <c r="HPW41" s="119"/>
      <c r="HPX41" s="119"/>
      <c r="HPY41" s="119"/>
      <c r="HPZ41" s="119"/>
      <c r="HQA41" s="119"/>
      <c r="HQB41" s="119"/>
      <c r="HQC41" s="119"/>
      <c r="HQD41" s="119"/>
      <c r="HQE41" s="119"/>
      <c r="HQF41" s="119"/>
      <c r="HQG41" s="119"/>
      <c r="HQH41" s="119"/>
      <c r="HQI41" s="119"/>
      <c r="HQJ41" s="119"/>
      <c r="HQK41" s="119"/>
      <c r="HQL41" s="119"/>
      <c r="HQM41" s="119"/>
      <c r="HQN41" s="119"/>
      <c r="HQO41" s="119"/>
      <c r="HQP41" s="119"/>
      <c r="HQQ41" s="119"/>
      <c r="HQR41" s="119"/>
      <c r="HQS41" s="119"/>
      <c r="HQT41" s="119"/>
      <c r="HQU41" s="119"/>
      <c r="HQV41" s="119"/>
      <c r="HQW41" s="119"/>
      <c r="HQX41" s="119"/>
      <c r="HQY41" s="119"/>
      <c r="HQZ41" s="119"/>
      <c r="HRA41" s="119"/>
      <c r="HRB41" s="119"/>
      <c r="HRC41" s="119"/>
      <c r="HRD41" s="119"/>
      <c r="HRE41" s="119"/>
      <c r="HRF41" s="119"/>
      <c r="HRG41" s="119"/>
      <c r="HRH41" s="119"/>
      <c r="HRI41" s="119"/>
      <c r="HRJ41" s="119"/>
      <c r="HRK41" s="119"/>
      <c r="HRL41" s="119"/>
      <c r="HRM41" s="119"/>
      <c r="HRN41" s="119"/>
      <c r="HRO41" s="119"/>
      <c r="HRP41" s="119"/>
      <c r="HRQ41" s="119"/>
      <c r="HRR41" s="119"/>
      <c r="HRS41" s="119"/>
      <c r="HRT41" s="119"/>
      <c r="HRU41" s="119"/>
      <c r="HRV41" s="119"/>
      <c r="HRW41" s="119"/>
      <c r="HRX41" s="119"/>
      <c r="HRY41" s="119"/>
      <c r="HRZ41" s="119"/>
      <c r="HSA41" s="119"/>
      <c r="HSB41" s="119"/>
      <c r="HSC41" s="119"/>
      <c r="HSD41" s="119"/>
      <c r="HSE41" s="119"/>
      <c r="HSF41" s="119"/>
      <c r="HSG41" s="119"/>
      <c r="HSH41" s="119"/>
      <c r="HSI41" s="119"/>
      <c r="HSJ41" s="119"/>
      <c r="HSK41" s="119"/>
      <c r="HSL41" s="119"/>
      <c r="HSM41" s="119"/>
      <c r="HSN41" s="119"/>
      <c r="HSO41" s="119"/>
      <c r="HSP41" s="119"/>
      <c r="HSQ41" s="119"/>
      <c r="HSR41" s="119"/>
      <c r="HSS41" s="119"/>
      <c r="HST41" s="119"/>
      <c r="HSU41" s="119"/>
      <c r="HSV41" s="119"/>
      <c r="HSW41" s="119"/>
      <c r="HSX41" s="119"/>
      <c r="HSY41" s="119"/>
      <c r="HSZ41" s="119"/>
      <c r="HTA41" s="119"/>
      <c r="HTB41" s="119"/>
      <c r="HTC41" s="119"/>
      <c r="HTD41" s="119"/>
      <c r="HTE41" s="119"/>
      <c r="HTF41" s="119"/>
      <c r="HTG41" s="119"/>
      <c r="HTH41" s="119"/>
      <c r="HTI41" s="119"/>
      <c r="HTJ41" s="119"/>
      <c r="HTK41" s="119"/>
      <c r="HTL41" s="119"/>
      <c r="HTM41" s="119"/>
      <c r="HTN41" s="119"/>
      <c r="HTO41" s="119"/>
      <c r="HTP41" s="119"/>
      <c r="HTQ41" s="119"/>
      <c r="HTR41" s="119"/>
      <c r="HTS41" s="119"/>
      <c r="HTT41" s="119"/>
      <c r="HTU41" s="119"/>
      <c r="HTV41" s="119"/>
      <c r="HTW41" s="119"/>
      <c r="HTX41" s="119"/>
      <c r="HTY41" s="119"/>
      <c r="HTZ41" s="119"/>
      <c r="HUA41" s="119"/>
      <c r="HUB41" s="119"/>
      <c r="HUC41" s="119"/>
      <c r="HUD41" s="119"/>
      <c r="HUE41" s="119"/>
      <c r="HUF41" s="119"/>
      <c r="HUG41" s="119"/>
      <c r="HUH41" s="119"/>
      <c r="HUI41" s="119"/>
      <c r="HUJ41" s="119"/>
      <c r="HUK41" s="119"/>
      <c r="HUL41" s="119"/>
      <c r="HUM41" s="119"/>
      <c r="HUN41" s="119"/>
      <c r="HUO41" s="119"/>
      <c r="HUP41" s="119"/>
      <c r="HUQ41" s="119"/>
      <c r="HUR41" s="119"/>
      <c r="HUS41" s="119"/>
      <c r="HUT41" s="119"/>
      <c r="HUU41" s="119"/>
      <c r="HUV41" s="119"/>
      <c r="HUW41" s="119"/>
      <c r="HUX41" s="119"/>
      <c r="HUY41" s="119"/>
      <c r="HUZ41" s="119"/>
      <c r="HVA41" s="119"/>
      <c r="HVB41" s="119"/>
      <c r="HVC41" s="119"/>
      <c r="HVD41" s="119"/>
      <c r="HVE41" s="119"/>
      <c r="HVF41" s="119"/>
      <c r="HVG41" s="119"/>
      <c r="HVH41" s="119"/>
      <c r="HVI41" s="119"/>
      <c r="HVJ41" s="119"/>
      <c r="HVK41" s="119"/>
      <c r="HVL41" s="119"/>
      <c r="HVM41" s="119"/>
      <c r="HVN41" s="119"/>
      <c r="HVO41" s="119"/>
      <c r="HVP41" s="119"/>
      <c r="HVQ41" s="119"/>
      <c r="HVR41" s="119"/>
      <c r="HVS41" s="119"/>
      <c r="HVT41" s="119"/>
      <c r="HVU41" s="119"/>
      <c r="HVV41" s="119"/>
      <c r="HVW41" s="119"/>
      <c r="HVX41" s="119"/>
      <c r="HVY41" s="119"/>
      <c r="HVZ41" s="119"/>
      <c r="HWA41" s="119"/>
      <c r="HWB41" s="119"/>
      <c r="HWC41" s="119"/>
      <c r="HWD41" s="119"/>
      <c r="HWE41" s="119"/>
      <c r="HWF41" s="119"/>
      <c r="HWG41" s="119"/>
      <c r="HWH41" s="119"/>
      <c r="HWI41" s="119"/>
      <c r="HWJ41" s="119"/>
      <c r="HWK41" s="119"/>
      <c r="HWL41" s="119"/>
      <c r="HWM41" s="119"/>
      <c r="HWN41" s="119"/>
      <c r="HWO41" s="119"/>
      <c r="HWP41" s="119"/>
      <c r="HWQ41" s="119"/>
      <c r="HWR41" s="119"/>
      <c r="HWS41" s="119"/>
      <c r="HWT41" s="119"/>
      <c r="HWU41" s="119"/>
      <c r="HWV41" s="119"/>
      <c r="HWW41" s="119"/>
      <c r="HWX41" s="119"/>
      <c r="HWY41" s="119"/>
      <c r="HWZ41" s="119"/>
      <c r="HXA41" s="119"/>
      <c r="HXB41" s="119"/>
      <c r="HXC41" s="119"/>
      <c r="HXD41" s="119"/>
      <c r="HXE41" s="119"/>
      <c r="HXF41" s="119"/>
      <c r="HXG41" s="119"/>
      <c r="HXH41" s="119"/>
      <c r="HXI41" s="119"/>
      <c r="HXJ41" s="119"/>
      <c r="HXK41" s="119"/>
      <c r="HXL41" s="119"/>
      <c r="HXM41" s="119"/>
      <c r="HXN41" s="119"/>
      <c r="HXO41" s="119"/>
      <c r="HXP41" s="119"/>
      <c r="HXQ41" s="119"/>
      <c r="HXR41" s="119"/>
      <c r="HXS41" s="119"/>
      <c r="HXT41" s="119"/>
      <c r="HXU41" s="119"/>
      <c r="HXV41" s="119"/>
      <c r="HXW41" s="119"/>
      <c r="HXX41" s="119"/>
      <c r="HXY41" s="119"/>
      <c r="HXZ41" s="119"/>
      <c r="HYA41" s="119"/>
      <c r="HYB41" s="119"/>
      <c r="HYC41" s="119"/>
      <c r="HYD41" s="119"/>
      <c r="HYE41" s="119"/>
      <c r="HYF41" s="119"/>
      <c r="HYG41" s="119"/>
      <c r="HYH41" s="119"/>
      <c r="HYI41" s="119"/>
      <c r="HYJ41" s="119"/>
      <c r="HYK41" s="119"/>
      <c r="HYL41" s="119"/>
      <c r="HYM41" s="119"/>
      <c r="HYN41" s="119"/>
      <c r="HYO41" s="119"/>
      <c r="HYP41" s="119"/>
      <c r="HYQ41" s="119"/>
      <c r="HYR41" s="119"/>
      <c r="HYS41" s="119"/>
      <c r="HYT41" s="119"/>
      <c r="HYU41" s="119"/>
      <c r="HYV41" s="119"/>
      <c r="HYW41" s="119"/>
      <c r="HYX41" s="119"/>
      <c r="HYY41" s="119"/>
      <c r="HYZ41" s="119"/>
      <c r="HZA41" s="119"/>
      <c r="HZB41" s="119"/>
      <c r="HZC41" s="119"/>
      <c r="HZD41" s="119"/>
      <c r="HZE41" s="119"/>
      <c r="HZF41" s="119"/>
      <c r="HZG41" s="119"/>
      <c r="HZH41" s="119"/>
      <c r="HZI41" s="119"/>
      <c r="HZJ41" s="119"/>
      <c r="HZK41" s="119"/>
      <c r="HZL41" s="119"/>
      <c r="HZM41" s="119"/>
      <c r="HZN41" s="119"/>
      <c r="HZO41" s="119"/>
      <c r="HZP41" s="119"/>
      <c r="HZQ41" s="119"/>
      <c r="HZR41" s="119"/>
      <c r="HZS41" s="119"/>
      <c r="HZT41" s="119"/>
      <c r="HZU41" s="119"/>
      <c r="HZV41" s="119"/>
      <c r="HZW41" s="119"/>
      <c r="HZX41" s="119"/>
      <c r="HZY41" s="119"/>
      <c r="HZZ41" s="119"/>
      <c r="IAA41" s="119"/>
      <c r="IAB41" s="119"/>
      <c r="IAC41" s="119"/>
      <c r="IAD41" s="119"/>
      <c r="IAE41" s="119"/>
      <c r="IAF41" s="119"/>
      <c r="IAG41" s="119"/>
      <c r="IAH41" s="119"/>
      <c r="IAI41" s="119"/>
      <c r="IAJ41" s="119"/>
      <c r="IAK41" s="119"/>
      <c r="IAL41" s="119"/>
      <c r="IAM41" s="119"/>
      <c r="IAN41" s="119"/>
      <c r="IAO41" s="119"/>
      <c r="IAP41" s="119"/>
      <c r="IAQ41" s="119"/>
      <c r="IAR41" s="119"/>
      <c r="IAS41" s="119"/>
      <c r="IAT41" s="119"/>
      <c r="IAU41" s="119"/>
      <c r="IAV41" s="119"/>
      <c r="IAW41" s="119"/>
      <c r="IAX41" s="119"/>
      <c r="IAY41" s="119"/>
      <c r="IAZ41" s="119"/>
      <c r="IBA41" s="119"/>
      <c r="IBB41" s="119"/>
      <c r="IBC41" s="119"/>
      <c r="IBD41" s="119"/>
      <c r="IBE41" s="119"/>
      <c r="IBF41" s="119"/>
      <c r="IBG41" s="119"/>
      <c r="IBH41" s="119"/>
      <c r="IBI41" s="119"/>
      <c r="IBJ41" s="119"/>
      <c r="IBK41" s="119"/>
      <c r="IBL41" s="119"/>
      <c r="IBM41" s="119"/>
      <c r="IBN41" s="119"/>
      <c r="IBO41" s="119"/>
      <c r="IBP41" s="119"/>
      <c r="IBQ41" s="119"/>
      <c r="IBR41" s="119"/>
      <c r="IBS41" s="119"/>
      <c r="IBT41" s="119"/>
      <c r="IBU41" s="119"/>
      <c r="IBV41" s="119"/>
      <c r="IBW41" s="119"/>
      <c r="IBX41" s="119"/>
      <c r="IBY41" s="119"/>
      <c r="IBZ41" s="119"/>
      <c r="ICA41" s="119"/>
      <c r="ICB41" s="119"/>
      <c r="ICC41" s="119"/>
      <c r="ICD41" s="119"/>
      <c r="ICE41" s="119"/>
      <c r="ICF41" s="119"/>
      <c r="ICG41" s="119"/>
      <c r="ICH41" s="119"/>
      <c r="ICI41" s="119"/>
      <c r="ICJ41" s="119"/>
      <c r="ICK41" s="119"/>
      <c r="ICL41" s="119"/>
      <c r="ICM41" s="119"/>
      <c r="ICN41" s="119"/>
      <c r="ICO41" s="119"/>
      <c r="ICP41" s="119"/>
      <c r="ICQ41" s="119"/>
      <c r="ICR41" s="119"/>
      <c r="ICS41" s="119"/>
      <c r="ICT41" s="119"/>
      <c r="ICU41" s="119"/>
      <c r="ICV41" s="119"/>
      <c r="ICW41" s="119"/>
      <c r="ICX41" s="119"/>
      <c r="ICY41" s="119"/>
      <c r="ICZ41" s="119"/>
      <c r="IDA41" s="119"/>
      <c r="IDB41" s="119"/>
      <c r="IDC41" s="119"/>
      <c r="IDD41" s="119"/>
      <c r="IDE41" s="119"/>
      <c r="IDF41" s="119"/>
      <c r="IDG41" s="119"/>
      <c r="IDH41" s="119"/>
      <c r="IDI41" s="119"/>
      <c r="IDJ41" s="119"/>
      <c r="IDK41" s="119"/>
      <c r="IDL41" s="119"/>
      <c r="IDM41" s="119"/>
      <c r="IDN41" s="119"/>
      <c r="IDO41" s="119"/>
      <c r="IDP41" s="119"/>
      <c r="IDQ41" s="119"/>
      <c r="IDR41" s="119"/>
      <c r="IDS41" s="119"/>
      <c r="IDT41" s="119"/>
      <c r="IDU41" s="119"/>
      <c r="IDV41" s="119"/>
      <c r="IDW41" s="119"/>
      <c r="IDX41" s="119"/>
      <c r="IDY41" s="119"/>
      <c r="IDZ41" s="119"/>
      <c r="IEA41" s="119"/>
      <c r="IEB41" s="119"/>
      <c r="IEC41" s="119"/>
      <c r="IED41" s="119"/>
      <c r="IEE41" s="119"/>
      <c r="IEF41" s="119"/>
      <c r="IEG41" s="119"/>
      <c r="IEH41" s="119"/>
      <c r="IEI41" s="119"/>
      <c r="IEJ41" s="119"/>
      <c r="IEK41" s="119"/>
      <c r="IEL41" s="119"/>
      <c r="IEM41" s="119"/>
      <c r="IEN41" s="119"/>
      <c r="IEO41" s="119"/>
      <c r="IEP41" s="119"/>
      <c r="IEQ41" s="119"/>
      <c r="IER41" s="119"/>
      <c r="IES41" s="119"/>
      <c r="IET41" s="119"/>
      <c r="IEU41" s="119"/>
      <c r="IEV41" s="119"/>
      <c r="IEW41" s="119"/>
      <c r="IEX41" s="119"/>
      <c r="IEY41" s="119"/>
      <c r="IEZ41" s="119"/>
      <c r="IFA41" s="119"/>
      <c r="IFB41" s="119"/>
      <c r="IFC41" s="119"/>
      <c r="IFD41" s="119"/>
      <c r="IFE41" s="119"/>
      <c r="IFF41" s="119"/>
      <c r="IFG41" s="119"/>
      <c r="IFH41" s="119"/>
      <c r="IFI41" s="119"/>
      <c r="IFJ41" s="119"/>
      <c r="IFK41" s="119"/>
      <c r="IFL41" s="119"/>
      <c r="IFM41" s="119"/>
      <c r="IFN41" s="119"/>
      <c r="IFO41" s="119"/>
      <c r="IFP41" s="119"/>
      <c r="IFQ41" s="119"/>
      <c r="IFR41" s="119"/>
      <c r="IFS41" s="119"/>
      <c r="IFT41" s="119"/>
      <c r="IFU41" s="119"/>
      <c r="IFV41" s="119"/>
      <c r="IFW41" s="119"/>
      <c r="IFX41" s="119"/>
      <c r="IFY41" s="119"/>
      <c r="IFZ41" s="119"/>
      <c r="IGA41" s="119"/>
      <c r="IGB41" s="119"/>
      <c r="IGC41" s="119"/>
      <c r="IGD41" s="119"/>
      <c r="IGE41" s="119"/>
      <c r="IGF41" s="119"/>
      <c r="IGG41" s="119"/>
      <c r="IGH41" s="119"/>
      <c r="IGI41" s="119"/>
      <c r="IGJ41" s="119"/>
      <c r="IGK41" s="119"/>
      <c r="IGL41" s="119"/>
      <c r="IGM41" s="119"/>
      <c r="IGN41" s="119"/>
      <c r="IGO41" s="119"/>
      <c r="IGP41" s="119"/>
      <c r="IGQ41" s="119"/>
      <c r="IGR41" s="119"/>
      <c r="IGS41" s="119"/>
      <c r="IGT41" s="119"/>
      <c r="IGU41" s="119"/>
      <c r="IGV41" s="119"/>
      <c r="IGW41" s="119"/>
      <c r="IGX41" s="119"/>
      <c r="IGY41" s="119"/>
      <c r="IGZ41" s="119"/>
      <c r="IHA41" s="119"/>
      <c r="IHB41" s="119"/>
      <c r="IHC41" s="119"/>
      <c r="IHD41" s="119"/>
      <c r="IHE41" s="119"/>
      <c r="IHF41" s="119"/>
      <c r="IHG41" s="119"/>
      <c r="IHH41" s="119"/>
      <c r="IHI41" s="119"/>
      <c r="IHJ41" s="119"/>
      <c r="IHK41" s="119"/>
      <c r="IHL41" s="119"/>
      <c r="IHM41" s="119"/>
      <c r="IHN41" s="119"/>
      <c r="IHO41" s="119"/>
      <c r="IHP41" s="119"/>
      <c r="IHQ41" s="119"/>
      <c r="IHR41" s="119"/>
      <c r="IHS41" s="119"/>
      <c r="IHT41" s="119"/>
      <c r="IHU41" s="119"/>
      <c r="IHV41" s="119"/>
      <c r="IHW41" s="119"/>
      <c r="IHX41" s="119"/>
      <c r="IHY41" s="119"/>
      <c r="IHZ41" s="119"/>
      <c r="IIA41" s="119"/>
      <c r="IIB41" s="119"/>
      <c r="IIC41" s="119"/>
      <c r="IID41" s="119"/>
      <c r="IIE41" s="119"/>
      <c r="IIF41" s="119"/>
      <c r="IIG41" s="119"/>
      <c r="IIH41" s="119"/>
      <c r="III41" s="119"/>
      <c r="IIJ41" s="119"/>
      <c r="IIK41" s="119"/>
      <c r="IIL41" s="119"/>
      <c r="IIM41" s="119"/>
      <c r="IIN41" s="119"/>
      <c r="IIO41" s="119"/>
      <c r="IIP41" s="119"/>
      <c r="IIQ41" s="119"/>
      <c r="IIR41" s="119"/>
      <c r="IIS41" s="119"/>
      <c r="IIT41" s="119"/>
      <c r="IIU41" s="119"/>
      <c r="IIV41" s="119"/>
      <c r="IIW41" s="119"/>
      <c r="IIX41" s="119"/>
      <c r="IIY41" s="119"/>
      <c r="IIZ41" s="119"/>
      <c r="IJA41" s="119"/>
      <c r="IJB41" s="119"/>
      <c r="IJC41" s="119"/>
      <c r="IJD41" s="119"/>
      <c r="IJE41" s="119"/>
      <c r="IJF41" s="119"/>
      <c r="IJG41" s="119"/>
      <c r="IJH41" s="119"/>
      <c r="IJI41" s="119"/>
      <c r="IJJ41" s="119"/>
      <c r="IJK41" s="119"/>
      <c r="IJL41" s="119"/>
      <c r="IJM41" s="119"/>
      <c r="IJN41" s="119"/>
      <c r="IJO41" s="119"/>
      <c r="IJP41" s="119"/>
      <c r="IJQ41" s="119"/>
      <c r="IJR41" s="119"/>
      <c r="IJS41" s="119"/>
      <c r="IJT41" s="119"/>
      <c r="IJU41" s="119"/>
      <c r="IJV41" s="119"/>
      <c r="IJW41" s="119"/>
      <c r="IJX41" s="119"/>
      <c r="IJY41" s="119"/>
      <c r="IJZ41" s="119"/>
      <c r="IKA41" s="119"/>
      <c r="IKB41" s="119"/>
      <c r="IKC41" s="119"/>
      <c r="IKD41" s="119"/>
      <c r="IKE41" s="119"/>
      <c r="IKF41" s="119"/>
      <c r="IKG41" s="119"/>
      <c r="IKH41" s="119"/>
      <c r="IKI41" s="119"/>
      <c r="IKJ41" s="119"/>
      <c r="IKK41" s="119"/>
      <c r="IKL41" s="119"/>
      <c r="IKM41" s="119"/>
      <c r="IKN41" s="119"/>
      <c r="IKO41" s="119"/>
      <c r="IKP41" s="119"/>
      <c r="IKQ41" s="119"/>
      <c r="IKR41" s="119"/>
      <c r="IKS41" s="119"/>
      <c r="IKT41" s="119"/>
      <c r="IKU41" s="119"/>
      <c r="IKV41" s="119"/>
      <c r="IKW41" s="119"/>
      <c r="IKX41" s="119"/>
      <c r="IKY41" s="119"/>
      <c r="IKZ41" s="119"/>
      <c r="ILA41" s="119"/>
      <c r="ILB41" s="119"/>
      <c r="ILC41" s="119"/>
      <c r="ILD41" s="119"/>
      <c r="ILE41" s="119"/>
      <c r="ILF41" s="119"/>
      <c r="ILG41" s="119"/>
      <c r="ILH41" s="119"/>
      <c r="ILI41" s="119"/>
      <c r="ILJ41" s="119"/>
      <c r="ILK41" s="119"/>
      <c r="ILL41" s="119"/>
      <c r="ILM41" s="119"/>
      <c r="ILN41" s="119"/>
      <c r="ILO41" s="119"/>
      <c r="ILP41" s="119"/>
      <c r="ILQ41" s="119"/>
      <c r="ILR41" s="119"/>
      <c r="ILS41" s="119"/>
      <c r="ILT41" s="119"/>
      <c r="ILU41" s="119"/>
      <c r="ILV41" s="119"/>
      <c r="ILW41" s="119"/>
      <c r="ILX41" s="119"/>
      <c r="ILY41" s="119"/>
      <c r="ILZ41" s="119"/>
      <c r="IMA41" s="119"/>
      <c r="IMB41" s="119"/>
      <c r="IMC41" s="119"/>
      <c r="IMD41" s="119"/>
      <c r="IME41" s="119"/>
      <c r="IMF41" s="119"/>
      <c r="IMG41" s="119"/>
      <c r="IMH41" s="119"/>
      <c r="IMI41" s="119"/>
      <c r="IMJ41" s="119"/>
      <c r="IMK41" s="119"/>
      <c r="IML41" s="119"/>
      <c r="IMM41" s="119"/>
      <c r="IMN41" s="119"/>
      <c r="IMO41" s="119"/>
      <c r="IMP41" s="119"/>
      <c r="IMQ41" s="119"/>
      <c r="IMR41" s="119"/>
      <c r="IMS41" s="119"/>
      <c r="IMT41" s="119"/>
      <c r="IMU41" s="119"/>
      <c r="IMV41" s="119"/>
      <c r="IMW41" s="119"/>
      <c r="IMX41" s="119"/>
      <c r="IMY41" s="119"/>
      <c r="IMZ41" s="119"/>
      <c r="INA41" s="119"/>
      <c r="INB41" s="119"/>
      <c r="INC41" s="119"/>
      <c r="IND41" s="119"/>
      <c r="INE41" s="119"/>
      <c r="INF41" s="119"/>
      <c r="ING41" s="119"/>
      <c r="INH41" s="119"/>
      <c r="INI41" s="119"/>
      <c r="INJ41" s="119"/>
      <c r="INK41" s="119"/>
      <c r="INL41" s="119"/>
      <c r="INM41" s="119"/>
      <c r="INN41" s="119"/>
      <c r="INO41" s="119"/>
      <c r="INP41" s="119"/>
      <c r="INQ41" s="119"/>
      <c r="INR41" s="119"/>
      <c r="INS41" s="119"/>
      <c r="INT41" s="119"/>
      <c r="INU41" s="119"/>
      <c r="INV41" s="119"/>
      <c r="INW41" s="119"/>
      <c r="INX41" s="119"/>
      <c r="INY41" s="119"/>
      <c r="INZ41" s="119"/>
      <c r="IOA41" s="119"/>
      <c r="IOB41" s="119"/>
      <c r="IOC41" s="119"/>
      <c r="IOD41" s="119"/>
      <c r="IOE41" s="119"/>
      <c r="IOF41" s="119"/>
      <c r="IOG41" s="119"/>
      <c r="IOH41" s="119"/>
      <c r="IOI41" s="119"/>
      <c r="IOJ41" s="119"/>
      <c r="IOK41" s="119"/>
      <c r="IOL41" s="119"/>
      <c r="IOM41" s="119"/>
      <c r="ION41" s="119"/>
      <c r="IOO41" s="119"/>
      <c r="IOP41" s="119"/>
      <c r="IOQ41" s="119"/>
      <c r="IOR41" s="119"/>
      <c r="IOS41" s="119"/>
      <c r="IOT41" s="119"/>
      <c r="IOU41" s="119"/>
      <c r="IOV41" s="119"/>
      <c r="IOW41" s="119"/>
      <c r="IOX41" s="119"/>
      <c r="IOY41" s="119"/>
      <c r="IOZ41" s="119"/>
      <c r="IPA41" s="119"/>
      <c r="IPB41" s="119"/>
      <c r="IPC41" s="119"/>
      <c r="IPD41" s="119"/>
      <c r="IPE41" s="119"/>
      <c r="IPF41" s="119"/>
      <c r="IPG41" s="119"/>
      <c r="IPH41" s="119"/>
      <c r="IPI41" s="119"/>
      <c r="IPJ41" s="119"/>
      <c r="IPK41" s="119"/>
      <c r="IPL41" s="119"/>
      <c r="IPM41" s="119"/>
      <c r="IPN41" s="119"/>
      <c r="IPO41" s="119"/>
      <c r="IPP41" s="119"/>
      <c r="IPQ41" s="119"/>
      <c r="IPR41" s="119"/>
      <c r="IPS41" s="119"/>
      <c r="IPT41" s="119"/>
      <c r="IPU41" s="119"/>
      <c r="IPV41" s="119"/>
      <c r="IPW41" s="119"/>
      <c r="IPX41" s="119"/>
      <c r="IPY41" s="119"/>
      <c r="IPZ41" s="119"/>
      <c r="IQA41" s="119"/>
      <c r="IQB41" s="119"/>
      <c r="IQC41" s="119"/>
      <c r="IQD41" s="119"/>
      <c r="IQE41" s="119"/>
      <c r="IQF41" s="119"/>
      <c r="IQG41" s="119"/>
      <c r="IQH41" s="119"/>
      <c r="IQI41" s="119"/>
      <c r="IQJ41" s="119"/>
      <c r="IQK41" s="119"/>
      <c r="IQL41" s="119"/>
      <c r="IQM41" s="119"/>
      <c r="IQN41" s="119"/>
      <c r="IQO41" s="119"/>
      <c r="IQP41" s="119"/>
      <c r="IQQ41" s="119"/>
      <c r="IQR41" s="119"/>
      <c r="IQS41" s="119"/>
      <c r="IQT41" s="119"/>
      <c r="IQU41" s="119"/>
      <c r="IQV41" s="119"/>
      <c r="IQW41" s="119"/>
      <c r="IQX41" s="119"/>
      <c r="IQY41" s="119"/>
      <c r="IQZ41" s="119"/>
      <c r="IRA41" s="119"/>
      <c r="IRB41" s="119"/>
      <c r="IRC41" s="119"/>
      <c r="IRD41" s="119"/>
      <c r="IRE41" s="119"/>
      <c r="IRF41" s="119"/>
      <c r="IRG41" s="119"/>
      <c r="IRH41" s="119"/>
      <c r="IRI41" s="119"/>
      <c r="IRJ41" s="119"/>
      <c r="IRK41" s="119"/>
      <c r="IRL41" s="119"/>
      <c r="IRM41" s="119"/>
      <c r="IRN41" s="119"/>
      <c r="IRO41" s="119"/>
      <c r="IRP41" s="119"/>
      <c r="IRQ41" s="119"/>
      <c r="IRR41" s="119"/>
      <c r="IRS41" s="119"/>
      <c r="IRT41" s="119"/>
      <c r="IRU41" s="119"/>
      <c r="IRV41" s="119"/>
      <c r="IRW41" s="119"/>
      <c r="IRX41" s="119"/>
      <c r="IRY41" s="119"/>
      <c r="IRZ41" s="119"/>
      <c r="ISA41" s="119"/>
      <c r="ISB41" s="119"/>
      <c r="ISC41" s="119"/>
      <c r="ISD41" s="119"/>
      <c r="ISE41" s="119"/>
      <c r="ISF41" s="119"/>
      <c r="ISG41" s="119"/>
      <c r="ISH41" s="119"/>
      <c r="ISI41" s="119"/>
      <c r="ISJ41" s="119"/>
      <c r="ISK41" s="119"/>
      <c r="ISL41" s="119"/>
      <c r="ISM41" s="119"/>
      <c r="ISN41" s="119"/>
      <c r="ISO41" s="119"/>
      <c r="ISP41" s="119"/>
      <c r="ISQ41" s="119"/>
      <c r="ISR41" s="119"/>
      <c r="ISS41" s="119"/>
      <c r="IST41" s="119"/>
      <c r="ISU41" s="119"/>
      <c r="ISV41" s="119"/>
      <c r="ISW41" s="119"/>
      <c r="ISX41" s="119"/>
      <c r="ISY41" s="119"/>
      <c r="ISZ41" s="119"/>
      <c r="ITA41" s="119"/>
      <c r="ITB41" s="119"/>
      <c r="ITC41" s="119"/>
      <c r="ITD41" s="119"/>
      <c r="ITE41" s="119"/>
      <c r="ITF41" s="119"/>
      <c r="ITG41" s="119"/>
      <c r="ITH41" s="119"/>
      <c r="ITI41" s="119"/>
      <c r="ITJ41" s="119"/>
      <c r="ITK41" s="119"/>
      <c r="ITL41" s="119"/>
      <c r="ITM41" s="119"/>
      <c r="ITN41" s="119"/>
      <c r="ITO41" s="119"/>
      <c r="ITP41" s="119"/>
      <c r="ITQ41" s="119"/>
      <c r="ITR41" s="119"/>
      <c r="ITS41" s="119"/>
      <c r="ITT41" s="119"/>
      <c r="ITU41" s="119"/>
      <c r="ITV41" s="119"/>
      <c r="ITW41" s="119"/>
      <c r="ITX41" s="119"/>
      <c r="ITY41" s="119"/>
      <c r="ITZ41" s="119"/>
      <c r="IUA41" s="119"/>
      <c r="IUB41" s="119"/>
      <c r="IUC41" s="119"/>
      <c r="IUD41" s="119"/>
      <c r="IUE41" s="119"/>
      <c r="IUF41" s="119"/>
      <c r="IUG41" s="119"/>
      <c r="IUH41" s="119"/>
      <c r="IUI41" s="119"/>
      <c r="IUJ41" s="119"/>
      <c r="IUK41" s="119"/>
      <c r="IUL41" s="119"/>
      <c r="IUM41" s="119"/>
      <c r="IUN41" s="119"/>
      <c r="IUO41" s="119"/>
      <c r="IUP41" s="119"/>
      <c r="IUQ41" s="119"/>
      <c r="IUR41" s="119"/>
      <c r="IUS41" s="119"/>
      <c r="IUT41" s="119"/>
      <c r="IUU41" s="119"/>
      <c r="IUV41" s="119"/>
      <c r="IUW41" s="119"/>
      <c r="IUX41" s="119"/>
      <c r="IUY41" s="119"/>
      <c r="IUZ41" s="119"/>
      <c r="IVA41" s="119"/>
      <c r="IVB41" s="119"/>
      <c r="IVC41" s="119"/>
      <c r="IVD41" s="119"/>
      <c r="IVE41" s="119"/>
      <c r="IVF41" s="119"/>
      <c r="IVG41" s="119"/>
      <c r="IVH41" s="119"/>
      <c r="IVI41" s="119"/>
      <c r="IVJ41" s="119"/>
      <c r="IVK41" s="119"/>
      <c r="IVL41" s="119"/>
      <c r="IVM41" s="119"/>
      <c r="IVN41" s="119"/>
      <c r="IVO41" s="119"/>
      <c r="IVP41" s="119"/>
      <c r="IVQ41" s="119"/>
      <c r="IVR41" s="119"/>
      <c r="IVS41" s="119"/>
      <c r="IVT41" s="119"/>
      <c r="IVU41" s="119"/>
      <c r="IVV41" s="119"/>
      <c r="IVW41" s="119"/>
      <c r="IVX41" s="119"/>
      <c r="IVY41" s="119"/>
      <c r="IVZ41" s="119"/>
      <c r="IWA41" s="119"/>
      <c r="IWB41" s="119"/>
      <c r="IWC41" s="119"/>
      <c r="IWD41" s="119"/>
      <c r="IWE41" s="119"/>
      <c r="IWF41" s="119"/>
      <c r="IWG41" s="119"/>
      <c r="IWH41" s="119"/>
      <c r="IWI41" s="119"/>
      <c r="IWJ41" s="119"/>
      <c r="IWK41" s="119"/>
      <c r="IWL41" s="119"/>
      <c r="IWM41" s="119"/>
      <c r="IWN41" s="119"/>
      <c r="IWO41" s="119"/>
      <c r="IWP41" s="119"/>
      <c r="IWQ41" s="119"/>
      <c r="IWR41" s="119"/>
      <c r="IWS41" s="119"/>
      <c r="IWT41" s="119"/>
      <c r="IWU41" s="119"/>
      <c r="IWV41" s="119"/>
      <c r="IWW41" s="119"/>
      <c r="IWX41" s="119"/>
      <c r="IWY41" s="119"/>
      <c r="IWZ41" s="119"/>
      <c r="IXA41" s="119"/>
      <c r="IXB41" s="119"/>
      <c r="IXC41" s="119"/>
      <c r="IXD41" s="119"/>
      <c r="IXE41" s="119"/>
      <c r="IXF41" s="119"/>
      <c r="IXG41" s="119"/>
      <c r="IXH41" s="119"/>
      <c r="IXI41" s="119"/>
      <c r="IXJ41" s="119"/>
      <c r="IXK41" s="119"/>
      <c r="IXL41" s="119"/>
      <c r="IXM41" s="119"/>
      <c r="IXN41" s="119"/>
      <c r="IXO41" s="119"/>
      <c r="IXP41" s="119"/>
      <c r="IXQ41" s="119"/>
      <c r="IXR41" s="119"/>
      <c r="IXS41" s="119"/>
      <c r="IXT41" s="119"/>
      <c r="IXU41" s="119"/>
      <c r="IXV41" s="119"/>
      <c r="IXW41" s="119"/>
      <c r="IXX41" s="119"/>
      <c r="IXY41" s="119"/>
      <c r="IXZ41" s="119"/>
      <c r="IYA41" s="119"/>
      <c r="IYB41" s="119"/>
      <c r="IYC41" s="119"/>
      <c r="IYD41" s="119"/>
      <c r="IYE41" s="119"/>
      <c r="IYF41" s="119"/>
      <c r="IYG41" s="119"/>
      <c r="IYH41" s="119"/>
      <c r="IYI41" s="119"/>
      <c r="IYJ41" s="119"/>
      <c r="IYK41" s="119"/>
      <c r="IYL41" s="119"/>
      <c r="IYM41" s="119"/>
      <c r="IYN41" s="119"/>
      <c r="IYO41" s="119"/>
      <c r="IYP41" s="119"/>
      <c r="IYQ41" s="119"/>
      <c r="IYR41" s="119"/>
      <c r="IYS41" s="119"/>
      <c r="IYT41" s="119"/>
      <c r="IYU41" s="119"/>
      <c r="IYV41" s="119"/>
      <c r="IYW41" s="119"/>
      <c r="IYX41" s="119"/>
      <c r="IYY41" s="119"/>
      <c r="IYZ41" s="119"/>
      <c r="IZA41" s="119"/>
      <c r="IZB41" s="119"/>
      <c r="IZC41" s="119"/>
      <c r="IZD41" s="119"/>
      <c r="IZE41" s="119"/>
      <c r="IZF41" s="119"/>
      <c r="IZG41" s="119"/>
      <c r="IZH41" s="119"/>
      <c r="IZI41" s="119"/>
      <c r="IZJ41" s="119"/>
      <c r="IZK41" s="119"/>
      <c r="IZL41" s="119"/>
      <c r="IZM41" s="119"/>
      <c r="IZN41" s="119"/>
      <c r="IZO41" s="119"/>
      <c r="IZP41" s="119"/>
      <c r="IZQ41" s="119"/>
      <c r="IZR41" s="119"/>
      <c r="IZS41" s="119"/>
      <c r="IZT41" s="119"/>
      <c r="IZU41" s="119"/>
      <c r="IZV41" s="119"/>
      <c r="IZW41" s="119"/>
      <c r="IZX41" s="119"/>
      <c r="IZY41" s="119"/>
      <c r="IZZ41" s="119"/>
      <c r="JAA41" s="119"/>
      <c r="JAB41" s="119"/>
      <c r="JAC41" s="119"/>
      <c r="JAD41" s="119"/>
      <c r="JAE41" s="119"/>
      <c r="JAF41" s="119"/>
      <c r="JAG41" s="119"/>
      <c r="JAH41" s="119"/>
      <c r="JAI41" s="119"/>
      <c r="JAJ41" s="119"/>
      <c r="JAK41" s="119"/>
      <c r="JAL41" s="119"/>
      <c r="JAM41" s="119"/>
      <c r="JAN41" s="119"/>
      <c r="JAO41" s="119"/>
      <c r="JAP41" s="119"/>
      <c r="JAQ41" s="119"/>
      <c r="JAR41" s="119"/>
      <c r="JAS41" s="119"/>
      <c r="JAT41" s="119"/>
      <c r="JAU41" s="119"/>
      <c r="JAV41" s="119"/>
      <c r="JAW41" s="119"/>
      <c r="JAX41" s="119"/>
      <c r="JAY41" s="119"/>
      <c r="JAZ41" s="119"/>
      <c r="JBA41" s="119"/>
      <c r="JBB41" s="119"/>
      <c r="JBC41" s="119"/>
      <c r="JBD41" s="119"/>
      <c r="JBE41" s="119"/>
      <c r="JBF41" s="119"/>
      <c r="JBG41" s="119"/>
      <c r="JBH41" s="119"/>
      <c r="JBI41" s="119"/>
      <c r="JBJ41" s="119"/>
      <c r="JBK41" s="119"/>
      <c r="JBL41" s="119"/>
      <c r="JBM41" s="119"/>
      <c r="JBN41" s="119"/>
      <c r="JBO41" s="119"/>
      <c r="JBP41" s="119"/>
      <c r="JBQ41" s="119"/>
      <c r="JBR41" s="119"/>
      <c r="JBS41" s="119"/>
      <c r="JBT41" s="119"/>
      <c r="JBU41" s="119"/>
      <c r="JBV41" s="119"/>
      <c r="JBW41" s="119"/>
      <c r="JBX41" s="119"/>
      <c r="JBY41" s="119"/>
      <c r="JBZ41" s="119"/>
      <c r="JCA41" s="119"/>
      <c r="JCB41" s="119"/>
      <c r="JCC41" s="119"/>
      <c r="JCD41" s="119"/>
      <c r="JCE41" s="119"/>
      <c r="JCF41" s="119"/>
      <c r="JCG41" s="119"/>
      <c r="JCH41" s="119"/>
      <c r="JCI41" s="119"/>
      <c r="JCJ41" s="119"/>
      <c r="JCK41" s="119"/>
      <c r="JCL41" s="119"/>
      <c r="JCM41" s="119"/>
      <c r="JCN41" s="119"/>
      <c r="JCO41" s="119"/>
      <c r="JCP41" s="119"/>
      <c r="JCQ41" s="119"/>
      <c r="JCR41" s="119"/>
      <c r="JCS41" s="119"/>
      <c r="JCT41" s="119"/>
      <c r="JCU41" s="119"/>
      <c r="JCV41" s="119"/>
      <c r="JCW41" s="119"/>
      <c r="JCX41" s="119"/>
      <c r="JCY41" s="119"/>
      <c r="JCZ41" s="119"/>
      <c r="JDA41" s="119"/>
      <c r="JDB41" s="119"/>
      <c r="JDC41" s="119"/>
      <c r="JDD41" s="119"/>
      <c r="JDE41" s="119"/>
      <c r="JDF41" s="119"/>
      <c r="JDG41" s="119"/>
      <c r="JDH41" s="119"/>
      <c r="JDI41" s="119"/>
      <c r="JDJ41" s="119"/>
      <c r="JDK41" s="119"/>
      <c r="JDL41" s="119"/>
      <c r="JDM41" s="119"/>
      <c r="JDN41" s="119"/>
      <c r="JDO41" s="119"/>
      <c r="JDP41" s="119"/>
      <c r="JDQ41" s="119"/>
      <c r="JDR41" s="119"/>
      <c r="JDS41" s="119"/>
      <c r="JDT41" s="119"/>
      <c r="JDU41" s="119"/>
      <c r="JDV41" s="119"/>
      <c r="JDW41" s="119"/>
      <c r="JDX41" s="119"/>
      <c r="JDY41" s="119"/>
      <c r="JDZ41" s="119"/>
      <c r="JEA41" s="119"/>
      <c r="JEB41" s="119"/>
      <c r="JEC41" s="119"/>
      <c r="JED41" s="119"/>
      <c r="JEE41" s="119"/>
      <c r="JEF41" s="119"/>
      <c r="JEG41" s="119"/>
      <c r="JEH41" s="119"/>
      <c r="JEI41" s="119"/>
      <c r="JEJ41" s="119"/>
      <c r="JEK41" s="119"/>
      <c r="JEL41" s="119"/>
      <c r="JEM41" s="119"/>
      <c r="JEN41" s="119"/>
      <c r="JEO41" s="119"/>
      <c r="JEP41" s="119"/>
      <c r="JEQ41" s="119"/>
      <c r="JER41" s="119"/>
      <c r="JES41" s="119"/>
      <c r="JET41" s="119"/>
      <c r="JEU41" s="119"/>
      <c r="JEV41" s="119"/>
      <c r="JEW41" s="119"/>
      <c r="JEX41" s="119"/>
      <c r="JEY41" s="119"/>
      <c r="JEZ41" s="119"/>
      <c r="JFA41" s="119"/>
      <c r="JFB41" s="119"/>
      <c r="JFC41" s="119"/>
      <c r="JFD41" s="119"/>
      <c r="JFE41" s="119"/>
      <c r="JFF41" s="119"/>
      <c r="JFG41" s="119"/>
      <c r="JFH41" s="119"/>
      <c r="JFI41" s="119"/>
      <c r="JFJ41" s="119"/>
      <c r="JFK41" s="119"/>
      <c r="JFL41" s="119"/>
      <c r="JFM41" s="119"/>
      <c r="JFN41" s="119"/>
      <c r="JFO41" s="119"/>
      <c r="JFP41" s="119"/>
      <c r="JFQ41" s="119"/>
      <c r="JFR41" s="119"/>
      <c r="JFS41" s="119"/>
      <c r="JFT41" s="119"/>
      <c r="JFU41" s="119"/>
      <c r="JFV41" s="119"/>
      <c r="JFW41" s="119"/>
      <c r="JFX41" s="119"/>
      <c r="JFY41" s="119"/>
      <c r="JFZ41" s="119"/>
      <c r="JGA41" s="119"/>
      <c r="JGB41" s="119"/>
      <c r="JGC41" s="119"/>
      <c r="JGD41" s="119"/>
      <c r="JGE41" s="119"/>
      <c r="JGF41" s="119"/>
      <c r="JGG41" s="119"/>
      <c r="JGH41" s="119"/>
      <c r="JGI41" s="119"/>
      <c r="JGJ41" s="119"/>
      <c r="JGK41" s="119"/>
      <c r="JGL41" s="119"/>
      <c r="JGM41" s="119"/>
      <c r="JGN41" s="119"/>
      <c r="JGO41" s="119"/>
      <c r="JGP41" s="119"/>
      <c r="JGQ41" s="119"/>
      <c r="JGR41" s="119"/>
      <c r="JGS41" s="119"/>
      <c r="JGT41" s="119"/>
      <c r="JGU41" s="119"/>
      <c r="JGV41" s="119"/>
      <c r="JGW41" s="119"/>
      <c r="JGX41" s="119"/>
      <c r="JGY41" s="119"/>
      <c r="JGZ41" s="119"/>
      <c r="JHA41" s="119"/>
      <c r="JHB41" s="119"/>
      <c r="JHC41" s="119"/>
      <c r="JHD41" s="119"/>
      <c r="JHE41" s="119"/>
      <c r="JHF41" s="119"/>
      <c r="JHG41" s="119"/>
      <c r="JHH41" s="119"/>
      <c r="JHI41" s="119"/>
      <c r="JHJ41" s="119"/>
      <c r="JHK41" s="119"/>
      <c r="JHL41" s="119"/>
      <c r="JHM41" s="119"/>
      <c r="JHN41" s="119"/>
      <c r="JHO41" s="119"/>
      <c r="JHP41" s="119"/>
      <c r="JHQ41" s="119"/>
      <c r="JHR41" s="119"/>
      <c r="JHS41" s="119"/>
      <c r="JHT41" s="119"/>
      <c r="JHU41" s="119"/>
      <c r="JHV41" s="119"/>
      <c r="JHW41" s="119"/>
      <c r="JHX41" s="119"/>
      <c r="JHY41" s="119"/>
      <c r="JHZ41" s="119"/>
      <c r="JIA41" s="119"/>
      <c r="JIB41" s="119"/>
      <c r="JIC41" s="119"/>
      <c r="JID41" s="119"/>
      <c r="JIE41" s="119"/>
      <c r="JIF41" s="119"/>
      <c r="JIG41" s="119"/>
      <c r="JIH41" s="119"/>
      <c r="JII41" s="119"/>
      <c r="JIJ41" s="119"/>
      <c r="JIK41" s="119"/>
      <c r="JIL41" s="119"/>
      <c r="JIM41" s="119"/>
      <c r="JIN41" s="119"/>
      <c r="JIO41" s="119"/>
      <c r="JIP41" s="119"/>
      <c r="JIQ41" s="119"/>
      <c r="JIR41" s="119"/>
      <c r="JIS41" s="119"/>
      <c r="JIT41" s="119"/>
      <c r="JIU41" s="119"/>
      <c r="JIV41" s="119"/>
      <c r="JIW41" s="119"/>
      <c r="JIX41" s="119"/>
      <c r="JIY41" s="119"/>
      <c r="JIZ41" s="119"/>
      <c r="JJA41" s="119"/>
      <c r="JJB41" s="119"/>
      <c r="JJC41" s="119"/>
      <c r="JJD41" s="119"/>
      <c r="JJE41" s="119"/>
      <c r="JJF41" s="119"/>
      <c r="JJG41" s="119"/>
      <c r="JJH41" s="119"/>
      <c r="JJI41" s="119"/>
      <c r="JJJ41" s="119"/>
      <c r="JJK41" s="119"/>
      <c r="JJL41" s="119"/>
      <c r="JJM41" s="119"/>
      <c r="JJN41" s="119"/>
      <c r="JJO41" s="119"/>
      <c r="JJP41" s="119"/>
      <c r="JJQ41" s="119"/>
      <c r="JJR41" s="119"/>
      <c r="JJS41" s="119"/>
      <c r="JJT41" s="119"/>
      <c r="JJU41" s="119"/>
      <c r="JJV41" s="119"/>
      <c r="JJW41" s="119"/>
      <c r="JJX41" s="119"/>
      <c r="JJY41" s="119"/>
      <c r="JJZ41" s="119"/>
      <c r="JKA41" s="119"/>
      <c r="JKB41" s="119"/>
      <c r="JKC41" s="119"/>
      <c r="JKD41" s="119"/>
      <c r="JKE41" s="119"/>
      <c r="JKF41" s="119"/>
      <c r="JKG41" s="119"/>
      <c r="JKH41" s="119"/>
      <c r="JKI41" s="119"/>
      <c r="JKJ41" s="119"/>
      <c r="JKK41" s="119"/>
      <c r="JKL41" s="119"/>
      <c r="JKM41" s="119"/>
      <c r="JKN41" s="119"/>
      <c r="JKO41" s="119"/>
      <c r="JKP41" s="119"/>
      <c r="JKQ41" s="119"/>
      <c r="JKR41" s="119"/>
      <c r="JKS41" s="119"/>
      <c r="JKT41" s="119"/>
      <c r="JKU41" s="119"/>
      <c r="JKV41" s="119"/>
      <c r="JKW41" s="119"/>
      <c r="JKX41" s="119"/>
      <c r="JKY41" s="119"/>
      <c r="JKZ41" s="119"/>
      <c r="JLA41" s="119"/>
      <c r="JLB41" s="119"/>
      <c r="JLC41" s="119"/>
      <c r="JLD41" s="119"/>
      <c r="JLE41" s="119"/>
      <c r="JLF41" s="119"/>
      <c r="JLG41" s="119"/>
      <c r="JLH41" s="119"/>
      <c r="JLI41" s="119"/>
      <c r="JLJ41" s="119"/>
      <c r="JLK41" s="119"/>
      <c r="JLL41" s="119"/>
      <c r="JLM41" s="119"/>
      <c r="JLN41" s="119"/>
      <c r="JLO41" s="119"/>
      <c r="JLP41" s="119"/>
      <c r="JLQ41" s="119"/>
      <c r="JLR41" s="119"/>
      <c r="JLS41" s="119"/>
      <c r="JLT41" s="119"/>
      <c r="JLU41" s="119"/>
      <c r="JLV41" s="119"/>
      <c r="JLW41" s="119"/>
      <c r="JLX41" s="119"/>
      <c r="JLY41" s="119"/>
      <c r="JLZ41" s="119"/>
      <c r="JMA41" s="119"/>
      <c r="JMB41" s="119"/>
      <c r="JMC41" s="119"/>
      <c r="JMD41" s="119"/>
      <c r="JME41" s="119"/>
      <c r="JMF41" s="119"/>
      <c r="JMG41" s="119"/>
      <c r="JMH41" s="119"/>
      <c r="JMI41" s="119"/>
      <c r="JMJ41" s="119"/>
      <c r="JMK41" s="119"/>
      <c r="JML41" s="119"/>
      <c r="JMM41" s="119"/>
      <c r="JMN41" s="119"/>
      <c r="JMO41" s="119"/>
      <c r="JMP41" s="119"/>
      <c r="JMQ41" s="119"/>
      <c r="JMR41" s="119"/>
      <c r="JMS41" s="119"/>
      <c r="JMT41" s="119"/>
      <c r="JMU41" s="119"/>
      <c r="JMV41" s="119"/>
      <c r="JMW41" s="119"/>
      <c r="JMX41" s="119"/>
      <c r="JMY41" s="119"/>
      <c r="JMZ41" s="119"/>
      <c r="JNA41" s="119"/>
      <c r="JNB41" s="119"/>
      <c r="JNC41" s="119"/>
      <c r="JND41" s="119"/>
      <c r="JNE41" s="119"/>
      <c r="JNF41" s="119"/>
      <c r="JNG41" s="119"/>
      <c r="JNH41" s="119"/>
      <c r="JNI41" s="119"/>
      <c r="JNJ41" s="119"/>
      <c r="JNK41" s="119"/>
      <c r="JNL41" s="119"/>
      <c r="JNM41" s="119"/>
      <c r="JNN41" s="119"/>
      <c r="JNO41" s="119"/>
      <c r="JNP41" s="119"/>
      <c r="JNQ41" s="119"/>
      <c r="JNR41" s="119"/>
      <c r="JNS41" s="119"/>
      <c r="JNT41" s="119"/>
      <c r="JNU41" s="119"/>
      <c r="JNV41" s="119"/>
      <c r="JNW41" s="119"/>
      <c r="JNX41" s="119"/>
      <c r="JNY41" s="119"/>
      <c r="JNZ41" s="119"/>
      <c r="JOA41" s="119"/>
      <c r="JOB41" s="119"/>
      <c r="JOC41" s="119"/>
      <c r="JOD41" s="119"/>
      <c r="JOE41" s="119"/>
      <c r="JOF41" s="119"/>
      <c r="JOG41" s="119"/>
      <c r="JOH41" s="119"/>
      <c r="JOI41" s="119"/>
      <c r="JOJ41" s="119"/>
      <c r="JOK41" s="119"/>
      <c r="JOL41" s="119"/>
      <c r="JOM41" s="119"/>
      <c r="JON41" s="119"/>
      <c r="JOO41" s="119"/>
      <c r="JOP41" s="119"/>
      <c r="JOQ41" s="119"/>
      <c r="JOR41" s="119"/>
      <c r="JOS41" s="119"/>
      <c r="JOT41" s="119"/>
      <c r="JOU41" s="119"/>
      <c r="JOV41" s="119"/>
      <c r="JOW41" s="119"/>
      <c r="JOX41" s="119"/>
      <c r="JOY41" s="119"/>
      <c r="JOZ41" s="119"/>
      <c r="JPA41" s="119"/>
      <c r="JPB41" s="119"/>
      <c r="JPC41" s="119"/>
      <c r="JPD41" s="119"/>
      <c r="JPE41" s="119"/>
      <c r="JPF41" s="119"/>
      <c r="JPG41" s="119"/>
      <c r="JPH41" s="119"/>
      <c r="JPI41" s="119"/>
      <c r="JPJ41" s="119"/>
      <c r="JPK41" s="119"/>
      <c r="JPL41" s="119"/>
      <c r="JPM41" s="119"/>
      <c r="JPN41" s="119"/>
      <c r="JPO41" s="119"/>
      <c r="JPP41" s="119"/>
      <c r="JPQ41" s="119"/>
      <c r="JPR41" s="119"/>
      <c r="JPS41" s="119"/>
      <c r="JPT41" s="119"/>
      <c r="JPU41" s="119"/>
      <c r="JPV41" s="119"/>
      <c r="JPW41" s="119"/>
      <c r="JPX41" s="119"/>
      <c r="JPY41" s="119"/>
      <c r="JPZ41" s="119"/>
      <c r="JQA41" s="119"/>
      <c r="JQB41" s="119"/>
      <c r="JQC41" s="119"/>
      <c r="JQD41" s="119"/>
      <c r="JQE41" s="119"/>
      <c r="JQF41" s="119"/>
      <c r="JQG41" s="119"/>
      <c r="JQH41" s="119"/>
      <c r="JQI41" s="119"/>
      <c r="JQJ41" s="119"/>
      <c r="JQK41" s="119"/>
      <c r="JQL41" s="119"/>
      <c r="JQM41" s="119"/>
      <c r="JQN41" s="119"/>
      <c r="JQO41" s="119"/>
      <c r="JQP41" s="119"/>
      <c r="JQQ41" s="119"/>
      <c r="JQR41" s="119"/>
      <c r="JQS41" s="119"/>
      <c r="JQT41" s="119"/>
      <c r="JQU41" s="119"/>
      <c r="JQV41" s="119"/>
      <c r="JQW41" s="119"/>
      <c r="JQX41" s="119"/>
      <c r="JQY41" s="119"/>
      <c r="JQZ41" s="119"/>
      <c r="JRA41" s="119"/>
      <c r="JRB41" s="119"/>
      <c r="JRC41" s="119"/>
      <c r="JRD41" s="119"/>
      <c r="JRE41" s="119"/>
      <c r="JRF41" s="119"/>
      <c r="JRG41" s="119"/>
      <c r="JRH41" s="119"/>
      <c r="JRI41" s="119"/>
      <c r="JRJ41" s="119"/>
      <c r="JRK41" s="119"/>
      <c r="JRL41" s="119"/>
      <c r="JRM41" s="119"/>
      <c r="JRN41" s="119"/>
      <c r="JRO41" s="119"/>
      <c r="JRP41" s="119"/>
      <c r="JRQ41" s="119"/>
      <c r="JRR41" s="119"/>
      <c r="JRS41" s="119"/>
      <c r="JRT41" s="119"/>
      <c r="JRU41" s="119"/>
      <c r="JRV41" s="119"/>
      <c r="JRW41" s="119"/>
      <c r="JRX41" s="119"/>
      <c r="JRY41" s="119"/>
      <c r="JRZ41" s="119"/>
      <c r="JSA41" s="119"/>
      <c r="JSB41" s="119"/>
      <c r="JSC41" s="119"/>
      <c r="JSD41" s="119"/>
      <c r="JSE41" s="119"/>
      <c r="JSF41" s="119"/>
      <c r="JSG41" s="119"/>
      <c r="JSH41" s="119"/>
      <c r="JSI41" s="119"/>
      <c r="JSJ41" s="119"/>
      <c r="JSK41" s="119"/>
      <c r="JSL41" s="119"/>
      <c r="JSM41" s="119"/>
      <c r="JSN41" s="119"/>
      <c r="JSO41" s="119"/>
      <c r="JSP41" s="119"/>
      <c r="JSQ41" s="119"/>
      <c r="JSR41" s="119"/>
      <c r="JSS41" s="119"/>
      <c r="JST41" s="119"/>
      <c r="JSU41" s="119"/>
      <c r="JSV41" s="119"/>
      <c r="JSW41" s="119"/>
      <c r="JSX41" s="119"/>
      <c r="JSY41" s="119"/>
      <c r="JSZ41" s="119"/>
      <c r="JTA41" s="119"/>
      <c r="JTB41" s="119"/>
      <c r="JTC41" s="119"/>
      <c r="JTD41" s="119"/>
      <c r="JTE41" s="119"/>
      <c r="JTF41" s="119"/>
      <c r="JTG41" s="119"/>
      <c r="JTH41" s="119"/>
      <c r="JTI41" s="119"/>
      <c r="JTJ41" s="119"/>
      <c r="JTK41" s="119"/>
      <c r="JTL41" s="119"/>
      <c r="JTM41" s="119"/>
      <c r="JTN41" s="119"/>
      <c r="JTO41" s="119"/>
      <c r="JTP41" s="119"/>
      <c r="JTQ41" s="119"/>
      <c r="JTR41" s="119"/>
      <c r="JTS41" s="119"/>
      <c r="JTT41" s="119"/>
      <c r="JTU41" s="119"/>
      <c r="JTV41" s="119"/>
      <c r="JTW41" s="119"/>
      <c r="JTX41" s="119"/>
      <c r="JTY41" s="119"/>
      <c r="JTZ41" s="119"/>
      <c r="JUA41" s="119"/>
      <c r="JUB41" s="119"/>
      <c r="JUC41" s="119"/>
      <c r="JUD41" s="119"/>
      <c r="JUE41" s="119"/>
      <c r="JUF41" s="119"/>
      <c r="JUG41" s="119"/>
      <c r="JUH41" s="119"/>
      <c r="JUI41" s="119"/>
      <c r="JUJ41" s="119"/>
      <c r="JUK41" s="119"/>
      <c r="JUL41" s="119"/>
      <c r="JUM41" s="119"/>
      <c r="JUN41" s="119"/>
      <c r="JUO41" s="119"/>
      <c r="JUP41" s="119"/>
      <c r="JUQ41" s="119"/>
      <c r="JUR41" s="119"/>
      <c r="JUS41" s="119"/>
      <c r="JUT41" s="119"/>
      <c r="JUU41" s="119"/>
      <c r="JUV41" s="119"/>
      <c r="JUW41" s="119"/>
      <c r="JUX41" s="119"/>
      <c r="JUY41" s="119"/>
      <c r="JUZ41" s="119"/>
      <c r="JVA41" s="119"/>
      <c r="JVB41" s="119"/>
      <c r="JVC41" s="119"/>
      <c r="JVD41" s="119"/>
      <c r="JVE41" s="119"/>
      <c r="JVF41" s="119"/>
      <c r="JVG41" s="119"/>
      <c r="JVH41" s="119"/>
      <c r="JVI41" s="119"/>
      <c r="JVJ41" s="119"/>
      <c r="JVK41" s="119"/>
      <c r="JVL41" s="119"/>
      <c r="JVM41" s="119"/>
      <c r="JVN41" s="119"/>
      <c r="JVO41" s="119"/>
      <c r="JVP41" s="119"/>
      <c r="JVQ41" s="119"/>
      <c r="JVR41" s="119"/>
      <c r="JVS41" s="119"/>
      <c r="JVT41" s="119"/>
      <c r="JVU41" s="119"/>
      <c r="JVV41" s="119"/>
      <c r="JVW41" s="119"/>
      <c r="JVX41" s="119"/>
      <c r="JVY41" s="119"/>
      <c r="JVZ41" s="119"/>
      <c r="JWA41" s="119"/>
      <c r="JWB41" s="119"/>
      <c r="JWC41" s="119"/>
      <c r="JWD41" s="119"/>
      <c r="JWE41" s="119"/>
      <c r="JWF41" s="119"/>
      <c r="JWG41" s="119"/>
      <c r="JWH41" s="119"/>
      <c r="JWI41" s="119"/>
      <c r="JWJ41" s="119"/>
      <c r="JWK41" s="119"/>
      <c r="JWL41" s="119"/>
      <c r="JWM41" s="119"/>
      <c r="JWN41" s="119"/>
      <c r="JWO41" s="119"/>
      <c r="JWP41" s="119"/>
      <c r="JWQ41" s="119"/>
      <c r="JWR41" s="119"/>
      <c r="JWS41" s="119"/>
      <c r="JWT41" s="119"/>
      <c r="JWU41" s="119"/>
      <c r="JWV41" s="119"/>
      <c r="JWW41" s="119"/>
      <c r="JWX41" s="119"/>
      <c r="JWY41" s="119"/>
      <c r="JWZ41" s="119"/>
      <c r="JXA41" s="119"/>
      <c r="JXB41" s="119"/>
      <c r="JXC41" s="119"/>
      <c r="JXD41" s="119"/>
      <c r="JXE41" s="119"/>
      <c r="JXF41" s="119"/>
      <c r="JXG41" s="119"/>
      <c r="JXH41" s="119"/>
      <c r="JXI41" s="119"/>
      <c r="JXJ41" s="119"/>
      <c r="JXK41" s="119"/>
      <c r="JXL41" s="119"/>
      <c r="JXM41" s="119"/>
      <c r="JXN41" s="119"/>
      <c r="JXO41" s="119"/>
      <c r="JXP41" s="119"/>
      <c r="JXQ41" s="119"/>
      <c r="JXR41" s="119"/>
      <c r="JXS41" s="119"/>
      <c r="JXT41" s="119"/>
      <c r="JXU41" s="119"/>
      <c r="JXV41" s="119"/>
      <c r="JXW41" s="119"/>
      <c r="JXX41" s="119"/>
      <c r="JXY41" s="119"/>
      <c r="JXZ41" s="119"/>
      <c r="JYA41" s="119"/>
      <c r="JYB41" s="119"/>
      <c r="JYC41" s="119"/>
      <c r="JYD41" s="119"/>
      <c r="JYE41" s="119"/>
      <c r="JYF41" s="119"/>
      <c r="JYG41" s="119"/>
      <c r="JYH41" s="119"/>
      <c r="JYI41" s="119"/>
      <c r="JYJ41" s="119"/>
      <c r="JYK41" s="119"/>
      <c r="JYL41" s="119"/>
      <c r="JYM41" s="119"/>
      <c r="JYN41" s="119"/>
      <c r="JYO41" s="119"/>
      <c r="JYP41" s="119"/>
      <c r="JYQ41" s="119"/>
      <c r="JYR41" s="119"/>
      <c r="JYS41" s="119"/>
      <c r="JYT41" s="119"/>
      <c r="JYU41" s="119"/>
      <c r="JYV41" s="119"/>
      <c r="JYW41" s="119"/>
      <c r="JYX41" s="119"/>
      <c r="JYY41" s="119"/>
      <c r="JYZ41" s="119"/>
      <c r="JZA41" s="119"/>
      <c r="JZB41" s="119"/>
      <c r="JZC41" s="119"/>
      <c r="JZD41" s="119"/>
      <c r="JZE41" s="119"/>
      <c r="JZF41" s="119"/>
      <c r="JZG41" s="119"/>
      <c r="JZH41" s="119"/>
      <c r="JZI41" s="119"/>
      <c r="JZJ41" s="119"/>
      <c r="JZK41" s="119"/>
      <c r="JZL41" s="119"/>
      <c r="JZM41" s="119"/>
      <c r="JZN41" s="119"/>
      <c r="JZO41" s="119"/>
      <c r="JZP41" s="119"/>
      <c r="JZQ41" s="119"/>
      <c r="JZR41" s="119"/>
      <c r="JZS41" s="119"/>
      <c r="JZT41" s="119"/>
      <c r="JZU41" s="119"/>
      <c r="JZV41" s="119"/>
      <c r="JZW41" s="119"/>
      <c r="JZX41" s="119"/>
      <c r="JZY41" s="119"/>
      <c r="JZZ41" s="119"/>
      <c r="KAA41" s="119"/>
      <c r="KAB41" s="119"/>
      <c r="KAC41" s="119"/>
      <c r="KAD41" s="119"/>
      <c r="KAE41" s="119"/>
      <c r="KAF41" s="119"/>
      <c r="KAG41" s="119"/>
      <c r="KAH41" s="119"/>
      <c r="KAI41" s="119"/>
      <c r="KAJ41" s="119"/>
      <c r="KAK41" s="119"/>
      <c r="KAL41" s="119"/>
      <c r="KAM41" s="119"/>
      <c r="KAN41" s="119"/>
      <c r="KAO41" s="119"/>
      <c r="KAP41" s="119"/>
      <c r="KAQ41" s="119"/>
      <c r="KAR41" s="119"/>
      <c r="KAS41" s="119"/>
      <c r="KAT41" s="119"/>
      <c r="KAU41" s="119"/>
      <c r="KAV41" s="119"/>
      <c r="KAW41" s="119"/>
      <c r="KAX41" s="119"/>
      <c r="KAY41" s="119"/>
      <c r="KAZ41" s="119"/>
      <c r="KBA41" s="119"/>
      <c r="KBB41" s="119"/>
      <c r="KBC41" s="119"/>
      <c r="KBD41" s="119"/>
      <c r="KBE41" s="119"/>
      <c r="KBF41" s="119"/>
      <c r="KBG41" s="119"/>
      <c r="KBH41" s="119"/>
      <c r="KBI41" s="119"/>
      <c r="KBJ41" s="119"/>
      <c r="KBK41" s="119"/>
      <c r="KBL41" s="119"/>
      <c r="KBM41" s="119"/>
      <c r="KBN41" s="119"/>
      <c r="KBO41" s="119"/>
      <c r="KBP41" s="119"/>
      <c r="KBQ41" s="119"/>
      <c r="KBR41" s="119"/>
      <c r="KBS41" s="119"/>
      <c r="KBT41" s="119"/>
      <c r="KBU41" s="119"/>
      <c r="KBV41" s="119"/>
      <c r="KBW41" s="119"/>
      <c r="KBX41" s="119"/>
      <c r="KBY41" s="119"/>
      <c r="KBZ41" s="119"/>
      <c r="KCA41" s="119"/>
      <c r="KCB41" s="119"/>
      <c r="KCC41" s="119"/>
      <c r="KCD41" s="119"/>
      <c r="KCE41" s="119"/>
      <c r="KCF41" s="119"/>
      <c r="KCG41" s="119"/>
      <c r="KCH41" s="119"/>
      <c r="KCI41" s="119"/>
      <c r="KCJ41" s="119"/>
      <c r="KCK41" s="119"/>
      <c r="KCL41" s="119"/>
      <c r="KCM41" s="119"/>
      <c r="KCN41" s="119"/>
      <c r="KCO41" s="119"/>
      <c r="KCP41" s="119"/>
      <c r="KCQ41" s="119"/>
      <c r="KCR41" s="119"/>
      <c r="KCS41" s="119"/>
      <c r="KCT41" s="119"/>
      <c r="KCU41" s="119"/>
      <c r="KCV41" s="119"/>
      <c r="KCW41" s="119"/>
      <c r="KCX41" s="119"/>
      <c r="KCY41" s="119"/>
      <c r="KCZ41" s="119"/>
      <c r="KDA41" s="119"/>
      <c r="KDB41" s="119"/>
      <c r="KDC41" s="119"/>
      <c r="KDD41" s="119"/>
      <c r="KDE41" s="119"/>
      <c r="KDF41" s="119"/>
      <c r="KDG41" s="119"/>
      <c r="KDH41" s="119"/>
      <c r="KDI41" s="119"/>
      <c r="KDJ41" s="119"/>
      <c r="KDK41" s="119"/>
      <c r="KDL41" s="119"/>
      <c r="KDM41" s="119"/>
      <c r="KDN41" s="119"/>
      <c r="KDO41" s="119"/>
      <c r="KDP41" s="119"/>
      <c r="KDQ41" s="119"/>
      <c r="KDR41" s="119"/>
      <c r="KDS41" s="119"/>
      <c r="KDT41" s="119"/>
      <c r="KDU41" s="119"/>
      <c r="KDV41" s="119"/>
      <c r="KDW41" s="119"/>
      <c r="KDX41" s="119"/>
      <c r="KDY41" s="119"/>
      <c r="KDZ41" s="119"/>
      <c r="KEA41" s="119"/>
      <c r="KEB41" s="119"/>
      <c r="KEC41" s="119"/>
      <c r="KED41" s="119"/>
      <c r="KEE41" s="119"/>
      <c r="KEF41" s="119"/>
      <c r="KEG41" s="119"/>
      <c r="KEH41" s="119"/>
      <c r="KEI41" s="119"/>
      <c r="KEJ41" s="119"/>
      <c r="KEK41" s="119"/>
      <c r="KEL41" s="119"/>
      <c r="KEM41" s="119"/>
      <c r="KEN41" s="119"/>
      <c r="KEO41" s="119"/>
      <c r="KEP41" s="119"/>
      <c r="KEQ41" s="119"/>
      <c r="KER41" s="119"/>
      <c r="KES41" s="119"/>
      <c r="KET41" s="119"/>
      <c r="KEU41" s="119"/>
      <c r="KEV41" s="119"/>
      <c r="KEW41" s="119"/>
      <c r="KEX41" s="119"/>
      <c r="KEY41" s="119"/>
      <c r="KEZ41" s="119"/>
      <c r="KFA41" s="119"/>
      <c r="KFB41" s="119"/>
      <c r="KFC41" s="119"/>
      <c r="KFD41" s="119"/>
      <c r="KFE41" s="119"/>
      <c r="KFF41" s="119"/>
      <c r="KFG41" s="119"/>
      <c r="KFH41" s="119"/>
      <c r="KFI41" s="119"/>
      <c r="KFJ41" s="119"/>
      <c r="KFK41" s="119"/>
      <c r="KFL41" s="119"/>
      <c r="KFM41" s="119"/>
      <c r="KFN41" s="119"/>
      <c r="KFO41" s="119"/>
      <c r="KFP41" s="119"/>
      <c r="KFQ41" s="119"/>
      <c r="KFR41" s="119"/>
      <c r="KFS41" s="119"/>
      <c r="KFT41" s="119"/>
      <c r="KFU41" s="119"/>
      <c r="KFV41" s="119"/>
      <c r="KFW41" s="119"/>
      <c r="KFX41" s="119"/>
      <c r="KFY41" s="119"/>
      <c r="KFZ41" s="119"/>
      <c r="KGA41" s="119"/>
      <c r="KGB41" s="119"/>
      <c r="KGC41" s="119"/>
      <c r="KGD41" s="119"/>
      <c r="KGE41" s="119"/>
      <c r="KGF41" s="119"/>
      <c r="KGG41" s="119"/>
      <c r="KGH41" s="119"/>
      <c r="KGI41" s="119"/>
      <c r="KGJ41" s="119"/>
      <c r="KGK41" s="119"/>
      <c r="KGL41" s="119"/>
      <c r="KGM41" s="119"/>
      <c r="KGN41" s="119"/>
      <c r="KGO41" s="119"/>
      <c r="KGP41" s="119"/>
      <c r="KGQ41" s="119"/>
      <c r="KGR41" s="119"/>
      <c r="KGS41" s="119"/>
      <c r="KGT41" s="119"/>
      <c r="KGU41" s="119"/>
      <c r="KGV41" s="119"/>
      <c r="KGW41" s="119"/>
      <c r="KGX41" s="119"/>
      <c r="KGY41" s="119"/>
      <c r="KGZ41" s="119"/>
      <c r="KHA41" s="119"/>
      <c r="KHB41" s="119"/>
      <c r="KHC41" s="119"/>
      <c r="KHD41" s="119"/>
      <c r="KHE41" s="119"/>
      <c r="KHF41" s="119"/>
      <c r="KHG41" s="119"/>
      <c r="KHH41" s="119"/>
      <c r="KHI41" s="119"/>
      <c r="KHJ41" s="119"/>
      <c r="KHK41" s="119"/>
      <c r="KHL41" s="119"/>
      <c r="KHM41" s="119"/>
      <c r="KHN41" s="119"/>
      <c r="KHO41" s="119"/>
      <c r="KHP41" s="119"/>
      <c r="KHQ41" s="119"/>
      <c r="KHR41" s="119"/>
      <c r="KHS41" s="119"/>
      <c r="KHT41" s="119"/>
      <c r="KHU41" s="119"/>
      <c r="KHV41" s="119"/>
      <c r="KHW41" s="119"/>
      <c r="KHX41" s="119"/>
      <c r="KHY41" s="119"/>
      <c r="KHZ41" s="119"/>
      <c r="KIA41" s="119"/>
      <c r="KIB41" s="119"/>
      <c r="KIC41" s="119"/>
      <c r="KID41" s="119"/>
      <c r="KIE41" s="119"/>
      <c r="KIF41" s="119"/>
      <c r="KIG41" s="119"/>
      <c r="KIH41" s="119"/>
      <c r="KII41" s="119"/>
      <c r="KIJ41" s="119"/>
      <c r="KIK41" s="119"/>
      <c r="KIL41" s="119"/>
      <c r="KIM41" s="119"/>
      <c r="KIN41" s="119"/>
      <c r="KIO41" s="119"/>
      <c r="KIP41" s="119"/>
      <c r="KIQ41" s="119"/>
      <c r="KIR41" s="119"/>
      <c r="KIS41" s="119"/>
      <c r="KIT41" s="119"/>
      <c r="KIU41" s="119"/>
      <c r="KIV41" s="119"/>
      <c r="KIW41" s="119"/>
      <c r="KIX41" s="119"/>
      <c r="KIY41" s="119"/>
      <c r="KIZ41" s="119"/>
      <c r="KJA41" s="119"/>
      <c r="KJB41" s="119"/>
      <c r="KJC41" s="119"/>
      <c r="KJD41" s="119"/>
      <c r="KJE41" s="119"/>
      <c r="KJF41" s="119"/>
      <c r="KJG41" s="119"/>
      <c r="KJH41" s="119"/>
      <c r="KJI41" s="119"/>
      <c r="KJJ41" s="119"/>
      <c r="KJK41" s="119"/>
      <c r="KJL41" s="119"/>
      <c r="KJM41" s="119"/>
      <c r="KJN41" s="119"/>
      <c r="KJO41" s="119"/>
      <c r="KJP41" s="119"/>
      <c r="KJQ41" s="119"/>
      <c r="KJR41" s="119"/>
      <c r="KJS41" s="119"/>
      <c r="KJT41" s="119"/>
      <c r="KJU41" s="119"/>
      <c r="KJV41" s="119"/>
      <c r="KJW41" s="119"/>
      <c r="KJX41" s="119"/>
      <c r="KJY41" s="119"/>
      <c r="KJZ41" s="119"/>
      <c r="KKA41" s="119"/>
      <c r="KKB41" s="119"/>
      <c r="KKC41" s="119"/>
      <c r="KKD41" s="119"/>
      <c r="KKE41" s="119"/>
      <c r="KKF41" s="119"/>
      <c r="KKG41" s="119"/>
      <c r="KKH41" s="119"/>
      <c r="KKI41" s="119"/>
      <c r="KKJ41" s="119"/>
      <c r="KKK41" s="119"/>
      <c r="KKL41" s="119"/>
      <c r="KKM41" s="119"/>
      <c r="KKN41" s="119"/>
      <c r="KKO41" s="119"/>
      <c r="KKP41" s="119"/>
      <c r="KKQ41" s="119"/>
      <c r="KKR41" s="119"/>
      <c r="KKS41" s="119"/>
      <c r="KKT41" s="119"/>
      <c r="KKU41" s="119"/>
      <c r="KKV41" s="119"/>
      <c r="KKW41" s="119"/>
      <c r="KKX41" s="119"/>
      <c r="KKY41" s="119"/>
      <c r="KKZ41" s="119"/>
      <c r="KLA41" s="119"/>
      <c r="KLB41" s="119"/>
      <c r="KLC41" s="119"/>
      <c r="KLD41" s="119"/>
      <c r="KLE41" s="119"/>
      <c r="KLF41" s="119"/>
      <c r="KLG41" s="119"/>
      <c r="KLH41" s="119"/>
      <c r="KLI41" s="119"/>
      <c r="KLJ41" s="119"/>
      <c r="KLK41" s="119"/>
      <c r="KLL41" s="119"/>
      <c r="KLM41" s="119"/>
      <c r="KLN41" s="119"/>
      <c r="KLO41" s="119"/>
      <c r="KLP41" s="119"/>
      <c r="KLQ41" s="119"/>
      <c r="KLR41" s="119"/>
      <c r="KLS41" s="119"/>
      <c r="KLT41" s="119"/>
      <c r="KLU41" s="119"/>
      <c r="KLV41" s="119"/>
      <c r="KLW41" s="119"/>
      <c r="KLX41" s="119"/>
      <c r="KLY41" s="119"/>
      <c r="KLZ41" s="119"/>
      <c r="KMA41" s="119"/>
      <c r="KMB41" s="119"/>
      <c r="KMC41" s="119"/>
      <c r="KMD41" s="119"/>
      <c r="KME41" s="119"/>
      <c r="KMF41" s="119"/>
      <c r="KMG41" s="119"/>
      <c r="KMH41" s="119"/>
      <c r="KMI41" s="119"/>
      <c r="KMJ41" s="119"/>
      <c r="KMK41" s="119"/>
      <c r="KML41" s="119"/>
      <c r="KMM41" s="119"/>
      <c r="KMN41" s="119"/>
      <c r="KMO41" s="119"/>
      <c r="KMP41" s="119"/>
      <c r="KMQ41" s="119"/>
      <c r="KMR41" s="119"/>
      <c r="KMS41" s="119"/>
      <c r="KMT41" s="119"/>
      <c r="KMU41" s="119"/>
      <c r="KMV41" s="119"/>
      <c r="KMW41" s="119"/>
      <c r="KMX41" s="119"/>
      <c r="KMY41" s="119"/>
      <c r="KMZ41" s="119"/>
      <c r="KNA41" s="119"/>
      <c r="KNB41" s="119"/>
      <c r="KNC41" s="119"/>
      <c r="KND41" s="119"/>
      <c r="KNE41" s="119"/>
      <c r="KNF41" s="119"/>
      <c r="KNG41" s="119"/>
      <c r="KNH41" s="119"/>
      <c r="KNI41" s="119"/>
      <c r="KNJ41" s="119"/>
      <c r="KNK41" s="119"/>
      <c r="KNL41" s="119"/>
      <c r="KNM41" s="119"/>
      <c r="KNN41" s="119"/>
      <c r="KNO41" s="119"/>
      <c r="KNP41" s="119"/>
      <c r="KNQ41" s="119"/>
      <c r="KNR41" s="119"/>
      <c r="KNS41" s="119"/>
      <c r="KNT41" s="119"/>
      <c r="KNU41" s="119"/>
      <c r="KNV41" s="119"/>
      <c r="KNW41" s="119"/>
      <c r="KNX41" s="119"/>
      <c r="KNY41" s="119"/>
      <c r="KNZ41" s="119"/>
      <c r="KOA41" s="119"/>
      <c r="KOB41" s="119"/>
      <c r="KOC41" s="119"/>
      <c r="KOD41" s="119"/>
      <c r="KOE41" s="119"/>
      <c r="KOF41" s="119"/>
      <c r="KOG41" s="119"/>
      <c r="KOH41" s="119"/>
      <c r="KOI41" s="119"/>
      <c r="KOJ41" s="119"/>
      <c r="KOK41" s="119"/>
      <c r="KOL41" s="119"/>
      <c r="KOM41" s="119"/>
      <c r="KON41" s="119"/>
      <c r="KOO41" s="119"/>
      <c r="KOP41" s="119"/>
      <c r="KOQ41" s="119"/>
      <c r="KOR41" s="119"/>
      <c r="KOS41" s="119"/>
      <c r="KOT41" s="119"/>
      <c r="KOU41" s="119"/>
      <c r="KOV41" s="119"/>
      <c r="KOW41" s="119"/>
      <c r="KOX41" s="119"/>
      <c r="KOY41" s="119"/>
      <c r="KOZ41" s="119"/>
      <c r="KPA41" s="119"/>
      <c r="KPB41" s="119"/>
      <c r="KPC41" s="119"/>
      <c r="KPD41" s="119"/>
      <c r="KPE41" s="119"/>
      <c r="KPF41" s="119"/>
      <c r="KPG41" s="119"/>
      <c r="KPH41" s="119"/>
      <c r="KPI41" s="119"/>
      <c r="KPJ41" s="119"/>
      <c r="KPK41" s="119"/>
      <c r="KPL41" s="119"/>
      <c r="KPM41" s="119"/>
      <c r="KPN41" s="119"/>
      <c r="KPO41" s="119"/>
      <c r="KPP41" s="119"/>
      <c r="KPQ41" s="119"/>
      <c r="KPR41" s="119"/>
      <c r="KPS41" s="119"/>
      <c r="KPT41" s="119"/>
      <c r="KPU41" s="119"/>
      <c r="KPV41" s="119"/>
      <c r="KPW41" s="119"/>
      <c r="KPX41" s="119"/>
      <c r="KPY41" s="119"/>
      <c r="KPZ41" s="119"/>
      <c r="KQA41" s="119"/>
      <c r="KQB41" s="119"/>
      <c r="KQC41" s="119"/>
      <c r="KQD41" s="119"/>
      <c r="KQE41" s="119"/>
      <c r="KQF41" s="119"/>
      <c r="KQG41" s="119"/>
      <c r="KQH41" s="119"/>
      <c r="KQI41" s="119"/>
      <c r="KQJ41" s="119"/>
      <c r="KQK41" s="119"/>
      <c r="KQL41" s="119"/>
      <c r="KQM41" s="119"/>
      <c r="KQN41" s="119"/>
      <c r="KQO41" s="119"/>
      <c r="KQP41" s="119"/>
      <c r="KQQ41" s="119"/>
      <c r="KQR41" s="119"/>
      <c r="KQS41" s="119"/>
      <c r="KQT41" s="119"/>
      <c r="KQU41" s="119"/>
      <c r="KQV41" s="119"/>
      <c r="KQW41" s="119"/>
      <c r="KQX41" s="119"/>
      <c r="KQY41" s="119"/>
      <c r="KQZ41" s="119"/>
      <c r="KRA41" s="119"/>
      <c r="KRB41" s="119"/>
      <c r="KRC41" s="119"/>
      <c r="KRD41" s="119"/>
      <c r="KRE41" s="119"/>
      <c r="KRF41" s="119"/>
      <c r="KRG41" s="119"/>
      <c r="KRH41" s="119"/>
      <c r="KRI41" s="119"/>
      <c r="KRJ41" s="119"/>
      <c r="KRK41" s="119"/>
      <c r="KRL41" s="119"/>
      <c r="KRM41" s="119"/>
      <c r="KRN41" s="119"/>
      <c r="KRO41" s="119"/>
      <c r="KRP41" s="119"/>
      <c r="KRQ41" s="119"/>
      <c r="KRR41" s="119"/>
      <c r="KRS41" s="119"/>
      <c r="KRT41" s="119"/>
      <c r="KRU41" s="119"/>
      <c r="KRV41" s="119"/>
      <c r="KRW41" s="119"/>
      <c r="KRX41" s="119"/>
      <c r="KRY41" s="119"/>
      <c r="KRZ41" s="119"/>
      <c r="KSA41" s="119"/>
      <c r="KSB41" s="119"/>
      <c r="KSC41" s="119"/>
      <c r="KSD41" s="119"/>
      <c r="KSE41" s="119"/>
      <c r="KSF41" s="119"/>
      <c r="KSG41" s="119"/>
      <c r="KSH41" s="119"/>
      <c r="KSI41" s="119"/>
      <c r="KSJ41" s="119"/>
      <c r="KSK41" s="119"/>
      <c r="KSL41" s="119"/>
      <c r="KSM41" s="119"/>
      <c r="KSN41" s="119"/>
      <c r="KSO41" s="119"/>
      <c r="KSP41" s="119"/>
      <c r="KSQ41" s="119"/>
      <c r="KSR41" s="119"/>
      <c r="KSS41" s="119"/>
      <c r="KST41" s="119"/>
      <c r="KSU41" s="119"/>
      <c r="KSV41" s="119"/>
      <c r="KSW41" s="119"/>
      <c r="KSX41" s="119"/>
      <c r="KSY41" s="119"/>
      <c r="KSZ41" s="119"/>
      <c r="KTA41" s="119"/>
      <c r="KTB41" s="119"/>
      <c r="KTC41" s="119"/>
      <c r="KTD41" s="119"/>
      <c r="KTE41" s="119"/>
      <c r="KTF41" s="119"/>
      <c r="KTG41" s="119"/>
      <c r="KTH41" s="119"/>
      <c r="KTI41" s="119"/>
      <c r="KTJ41" s="119"/>
      <c r="KTK41" s="119"/>
      <c r="KTL41" s="119"/>
      <c r="KTM41" s="119"/>
      <c r="KTN41" s="119"/>
      <c r="KTO41" s="119"/>
      <c r="KTP41" s="119"/>
      <c r="KTQ41" s="119"/>
      <c r="KTR41" s="119"/>
      <c r="KTS41" s="119"/>
      <c r="KTT41" s="119"/>
      <c r="KTU41" s="119"/>
      <c r="KTV41" s="119"/>
      <c r="KTW41" s="119"/>
      <c r="KTX41" s="119"/>
      <c r="KTY41" s="119"/>
      <c r="KTZ41" s="119"/>
      <c r="KUA41" s="119"/>
      <c r="KUB41" s="119"/>
      <c r="KUC41" s="119"/>
      <c r="KUD41" s="119"/>
      <c r="KUE41" s="119"/>
      <c r="KUF41" s="119"/>
      <c r="KUG41" s="119"/>
      <c r="KUH41" s="119"/>
      <c r="KUI41" s="119"/>
      <c r="KUJ41" s="119"/>
      <c r="KUK41" s="119"/>
      <c r="KUL41" s="119"/>
      <c r="KUM41" s="119"/>
      <c r="KUN41" s="119"/>
      <c r="KUO41" s="119"/>
      <c r="KUP41" s="119"/>
      <c r="KUQ41" s="119"/>
      <c r="KUR41" s="119"/>
      <c r="KUS41" s="119"/>
      <c r="KUT41" s="119"/>
      <c r="KUU41" s="119"/>
      <c r="KUV41" s="119"/>
      <c r="KUW41" s="119"/>
      <c r="KUX41" s="119"/>
      <c r="KUY41" s="119"/>
      <c r="KUZ41" s="119"/>
      <c r="KVA41" s="119"/>
      <c r="KVB41" s="119"/>
      <c r="KVC41" s="119"/>
      <c r="KVD41" s="119"/>
      <c r="KVE41" s="119"/>
      <c r="KVF41" s="119"/>
      <c r="KVG41" s="119"/>
      <c r="KVH41" s="119"/>
      <c r="KVI41" s="119"/>
      <c r="KVJ41" s="119"/>
      <c r="KVK41" s="119"/>
      <c r="KVL41" s="119"/>
      <c r="KVM41" s="119"/>
      <c r="KVN41" s="119"/>
      <c r="KVO41" s="119"/>
      <c r="KVP41" s="119"/>
      <c r="KVQ41" s="119"/>
      <c r="KVR41" s="119"/>
      <c r="KVS41" s="119"/>
      <c r="KVT41" s="119"/>
      <c r="KVU41" s="119"/>
      <c r="KVV41" s="119"/>
      <c r="KVW41" s="119"/>
      <c r="KVX41" s="119"/>
      <c r="KVY41" s="119"/>
      <c r="KVZ41" s="119"/>
      <c r="KWA41" s="119"/>
      <c r="KWB41" s="119"/>
      <c r="KWC41" s="119"/>
      <c r="KWD41" s="119"/>
      <c r="KWE41" s="119"/>
      <c r="KWF41" s="119"/>
      <c r="KWG41" s="119"/>
      <c r="KWH41" s="119"/>
      <c r="KWI41" s="119"/>
      <c r="KWJ41" s="119"/>
      <c r="KWK41" s="119"/>
      <c r="KWL41" s="119"/>
      <c r="KWM41" s="119"/>
      <c r="KWN41" s="119"/>
      <c r="KWO41" s="119"/>
      <c r="KWP41" s="119"/>
      <c r="KWQ41" s="119"/>
      <c r="KWR41" s="119"/>
      <c r="KWS41" s="119"/>
      <c r="KWT41" s="119"/>
      <c r="KWU41" s="119"/>
      <c r="KWV41" s="119"/>
      <c r="KWW41" s="119"/>
      <c r="KWX41" s="119"/>
      <c r="KWY41" s="119"/>
      <c r="KWZ41" s="119"/>
      <c r="KXA41" s="119"/>
      <c r="KXB41" s="119"/>
      <c r="KXC41" s="119"/>
      <c r="KXD41" s="119"/>
      <c r="KXE41" s="119"/>
      <c r="KXF41" s="119"/>
      <c r="KXG41" s="119"/>
      <c r="KXH41" s="119"/>
      <c r="KXI41" s="119"/>
      <c r="KXJ41" s="119"/>
      <c r="KXK41" s="119"/>
      <c r="KXL41" s="119"/>
      <c r="KXM41" s="119"/>
      <c r="KXN41" s="119"/>
      <c r="KXO41" s="119"/>
      <c r="KXP41" s="119"/>
      <c r="KXQ41" s="119"/>
      <c r="KXR41" s="119"/>
      <c r="KXS41" s="119"/>
      <c r="KXT41" s="119"/>
      <c r="KXU41" s="119"/>
      <c r="KXV41" s="119"/>
      <c r="KXW41" s="119"/>
      <c r="KXX41" s="119"/>
      <c r="KXY41" s="119"/>
      <c r="KXZ41" s="119"/>
      <c r="KYA41" s="119"/>
      <c r="KYB41" s="119"/>
      <c r="KYC41" s="119"/>
      <c r="KYD41" s="119"/>
      <c r="KYE41" s="119"/>
      <c r="KYF41" s="119"/>
      <c r="KYG41" s="119"/>
      <c r="KYH41" s="119"/>
      <c r="KYI41" s="119"/>
      <c r="KYJ41" s="119"/>
      <c r="KYK41" s="119"/>
      <c r="KYL41" s="119"/>
      <c r="KYM41" s="119"/>
      <c r="KYN41" s="119"/>
      <c r="KYO41" s="119"/>
      <c r="KYP41" s="119"/>
      <c r="KYQ41" s="119"/>
      <c r="KYR41" s="119"/>
      <c r="KYS41" s="119"/>
      <c r="KYT41" s="119"/>
      <c r="KYU41" s="119"/>
      <c r="KYV41" s="119"/>
      <c r="KYW41" s="119"/>
      <c r="KYX41" s="119"/>
      <c r="KYY41" s="119"/>
      <c r="KYZ41" s="119"/>
      <c r="KZA41" s="119"/>
      <c r="KZB41" s="119"/>
      <c r="KZC41" s="119"/>
      <c r="KZD41" s="119"/>
      <c r="KZE41" s="119"/>
      <c r="KZF41" s="119"/>
      <c r="KZG41" s="119"/>
      <c r="KZH41" s="119"/>
      <c r="KZI41" s="119"/>
      <c r="KZJ41" s="119"/>
      <c r="KZK41" s="119"/>
      <c r="KZL41" s="119"/>
      <c r="KZM41" s="119"/>
      <c r="KZN41" s="119"/>
      <c r="KZO41" s="119"/>
      <c r="KZP41" s="119"/>
      <c r="KZQ41" s="119"/>
      <c r="KZR41" s="119"/>
      <c r="KZS41" s="119"/>
      <c r="KZT41" s="119"/>
      <c r="KZU41" s="119"/>
      <c r="KZV41" s="119"/>
      <c r="KZW41" s="119"/>
      <c r="KZX41" s="119"/>
      <c r="KZY41" s="119"/>
      <c r="KZZ41" s="119"/>
      <c r="LAA41" s="119"/>
      <c r="LAB41" s="119"/>
      <c r="LAC41" s="119"/>
      <c r="LAD41" s="119"/>
      <c r="LAE41" s="119"/>
      <c r="LAF41" s="119"/>
      <c r="LAG41" s="119"/>
      <c r="LAH41" s="119"/>
      <c r="LAI41" s="119"/>
      <c r="LAJ41" s="119"/>
      <c r="LAK41" s="119"/>
      <c r="LAL41" s="119"/>
      <c r="LAM41" s="119"/>
      <c r="LAN41" s="119"/>
      <c r="LAO41" s="119"/>
      <c r="LAP41" s="119"/>
      <c r="LAQ41" s="119"/>
      <c r="LAR41" s="119"/>
      <c r="LAS41" s="119"/>
      <c r="LAT41" s="119"/>
      <c r="LAU41" s="119"/>
      <c r="LAV41" s="119"/>
      <c r="LAW41" s="119"/>
      <c r="LAX41" s="119"/>
      <c r="LAY41" s="119"/>
      <c r="LAZ41" s="119"/>
      <c r="LBA41" s="119"/>
      <c r="LBB41" s="119"/>
      <c r="LBC41" s="119"/>
      <c r="LBD41" s="119"/>
      <c r="LBE41" s="119"/>
      <c r="LBF41" s="119"/>
      <c r="LBG41" s="119"/>
      <c r="LBH41" s="119"/>
      <c r="LBI41" s="119"/>
      <c r="LBJ41" s="119"/>
      <c r="LBK41" s="119"/>
      <c r="LBL41" s="119"/>
      <c r="LBM41" s="119"/>
      <c r="LBN41" s="119"/>
      <c r="LBO41" s="119"/>
      <c r="LBP41" s="119"/>
      <c r="LBQ41" s="119"/>
      <c r="LBR41" s="119"/>
      <c r="LBS41" s="119"/>
      <c r="LBT41" s="119"/>
      <c r="LBU41" s="119"/>
      <c r="LBV41" s="119"/>
      <c r="LBW41" s="119"/>
      <c r="LBX41" s="119"/>
      <c r="LBY41" s="119"/>
      <c r="LBZ41" s="119"/>
      <c r="LCA41" s="119"/>
      <c r="LCB41" s="119"/>
      <c r="LCC41" s="119"/>
      <c r="LCD41" s="119"/>
      <c r="LCE41" s="119"/>
      <c r="LCF41" s="119"/>
      <c r="LCG41" s="119"/>
      <c r="LCH41" s="119"/>
      <c r="LCI41" s="119"/>
      <c r="LCJ41" s="119"/>
      <c r="LCK41" s="119"/>
      <c r="LCL41" s="119"/>
      <c r="LCM41" s="119"/>
      <c r="LCN41" s="119"/>
      <c r="LCO41" s="119"/>
      <c r="LCP41" s="119"/>
      <c r="LCQ41" s="119"/>
      <c r="LCR41" s="119"/>
      <c r="LCS41" s="119"/>
      <c r="LCT41" s="119"/>
      <c r="LCU41" s="119"/>
      <c r="LCV41" s="119"/>
      <c r="LCW41" s="119"/>
      <c r="LCX41" s="119"/>
      <c r="LCY41" s="119"/>
      <c r="LCZ41" s="119"/>
      <c r="LDA41" s="119"/>
      <c r="LDB41" s="119"/>
      <c r="LDC41" s="119"/>
      <c r="LDD41" s="119"/>
      <c r="LDE41" s="119"/>
      <c r="LDF41" s="119"/>
      <c r="LDG41" s="119"/>
      <c r="LDH41" s="119"/>
      <c r="LDI41" s="119"/>
      <c r="LDJ41" s="119"/>
      <c r="LDK41" s="119"/>
      <c r="LDL41" s="119"/>
      <c r="LDM41" s="119"/>
      <c r="LDN41" s="119"/>
      <c r="LDO41" s="119"/>
      <c r="LDP41" s="119"/>
      <c r="LDQ41" s="119"/>
      <c r="LDR41" s="119"/>
      <c r="LDS41" s="119"/>
      <c r="LDT41" s="119"/>
      <c r="LDU41" s="119"/>
      <c r="LDV41" s="119"/>
      <c r="LDW41" s="119"/>
      <c r="LDX41" s="119"/>
      <c r="LDY41" s="119"/>
      <c r="LDZ41" s="119"/>
      <c r="LEA41" s="119"/>
      <c r="LEB41" s="119"/>
      <c r="LEC41" s="119"/>
      <c r="LED41" s="119"/>
      <c r="LEE41" s="119"/>
      <c r="LEF41" s="119"/>
      <c r="LEG41" s="119"/>
      <c r="LEH41" s="119"/>
      <c r="LEI41" s="119"/>
      <c r="LEJ41" s="119"/>
      <c r="LEK41" s="119"/>
      <c r="LEL41" s="119"/>
      <c r="LEM41" s="119"/>
      <c r="LEN41" s="119"/>
      <c r="LEO41" s="119"/>
      <c r="LEP41" s="119"/>
      <c r="LEQ41" s="119"/>
      <c r="LER41" s="119"/>
      <c r="LES41" s="119"/>
      <c r="LET41" s="119"/>
      <c r="LEU41" s="119"/>
      <c r="LEV41" s="119"/>
      <c r="LEW41" s="119"/>
      <c r="LEX41" s="119"/>
      <c r="LEY41" s="119"/>
      <c r="LEZ41" s="119"/>
      <c r="LFA41" s="119"/>
      <c r="LFB41" s="119"/>
      <c r="LFC41" s="119"/>
      <c r="LFD41" s="119"/>
      <c r="LFE41" s="119"/>
      <c r="LFF41" s="119"/>
      <c r="LFG41" s="119"/>
      <c r="LFH41" s="119"/>
      <c r="LFI41" s="119"/>
      <c r="LFJ41" s="119"/>
      <c r="LFK41" s="119"/>
      <c r="LFL41" s="119"/>
      <c r="LFM41" s="119"/>
      <c r="LFN41" s="119"/>
      <c r="LFO41" s="119"/>
      <c r="LFP41" s="119"/>
      <c r="LFQ41" s="119"/>
      <c r="LFR41" s="119"/>
      <c r="LFS41" s="119"/>
      <c r="LFT41" s="119"/>
      <c r="LFU41" s="119"/>
      <c r="LFV41" s="119"/>
      <c r="LFW41" s="119"/>
      <c r="LFX41" s="119"/>
      <c r="LFY41" s="119"/>
      <c r="LFZ41" s="119"/>
      <c r="LGA41" s="119"/>
      <c r="LGB41" s="119"/>
      <c r="LGC41" s="119"/>
      <c r="LGD41" s="119"/>
      <c r="LGE41" s="119"/>
      <c r="LGF41" s="119"/>
      <c r="LGG41" s="119"/>
      <c r="LGH41" s="119"/>
      <c r="LGI41" s="119"/>
      <c r="LGJ41" s="119"/>
      <c r="LGK41" s="119"/>
      <c r="LGL41" s="119"/>
      <c r="LGM41" s="119"/>
      <c r="LGN41" s="119"/>
      <c r="LGO41" s="119"/>
      <c r="LGP41" s="119"/>
      <c r="LGQ41" s="119"/>
      <c r="LGR41" s="119"/>
      <c r="LGS41" s="119"/>
      <c r="LGT41" s="119"/>
      <c r="LGU41" s="119"/>
      <c r="LGV41" s="119"/>
      <c r="LGW41" s="119"/>
      <c r="LGX41" s="119"/>
      <c r="LGY41" s="119"/>
      <c r="LGZ41" s="119"/>
      <c r="LHA41" s="119"/>
      <c r="LHB41" s="119"/>
      <c r="LHC41" s="119"/>
      <c r="LHD41" s="119"/>
      <c r="LHE41" s="119"/>
      <c r="LHF41" s="119"/>
      <c r="LHG41" s="119"/>
      <c r="LHH41" s="119"/>
      <c r="LHI41" s="119"/>
      <c r="LHJ41" s="119"/>
      <c r="LHK41" s="119"/>
      <c r="LHL41" s="119"/>
      <c r="LHM41" s="119"/>
      <c r="LHN41" s="119"/>
      <c r="LHO41" s="119"/>
      <c r="LHP41" s="119"/>
      <c r="LHQ41" s="119"/>
      <c r="LHR41" s="119"/>
      <c r="LHS41" s="119"/>
      <c r="LHT41" s="119"/>
      <c r="LHU41" s="119"/>
      <c r="LHV41" s="119"/>
      <c r="LHW41" s="119"/>
      <c r="LHX41" s="119"/>
      <c r="LHY41" s="119"/>
      <c r="LHZ41" s="119"/>
      <c r="LIA41" s="119"/>
      <c r="LIB41" s="119"/>
      <c r="LIC41" s="119"/>
      <c r="LID41" s="119"/>
      <c r="LIE41" s="119"/>
      <c r="LIF41" s="119"/>
      <c r="LIG41" s="119"/>
      <c r="LIH41" s="119"/>
      <c r="LII41" s="119"/>
      <c r="LIJ41" s="119"/>
      <c r="LIK41" s="119"/>
      <c r="LIL41" s="119"/>
      <c r="LIM41" s="119"/>
      <c r="LIN41" s="119"/>
      <c r="LIO41" s="119"/>
      <c r="LIP41" s="119"/>
      <c r="LIQ41" s="119"/>
      <c r="LIR41" s="119"/>
      <c r="LIS41" s="119"/>
      <c r="LIT41" s="119"/>
      <c r="LIU41" s="119"/>
      <c r="LIV41" s="119"/>
      <c r="LIW41" s="119"/>
      <c r="LIX41" s="119"/>
      <c r="LIY41" s="119"/>
      <c r="LIZ41" s="119"/>
      <c r="LJA41" s="119"/>
      <c r="LJB41" s="119"/>
      <c r="LJC41" s="119"/>
      <c r="LJD41" s="119"/>
      <c r="LJE41" s="119"/>
      <c r="LJF41" s="119"/>
      <c r="LJG41" s="119"/>
      <c r="LJH41" s="119"/>
      <c r="LJI41" s="119"/>
      <c r="LJJ41" s="119"/>
      <c r="LJK41" s="119"/>
      <c r="LJL41" s="119"/>
      <c r="LJM41" s="119"/>
      <c r="LJN41" s="119"/>
      <c r="LJO41" s="119"/>
      <c r="LJP41" s="119"/>
      <c r="LJQ41" s="119"/>
      <c r="LJR41" s="119"/>
      <c r="LJS41" s="119"/>
      <c r="LJT41" s="119"/>
      <c r="LJU41" s="119"/>
      <c r="LJV41" s="119"/>
      <c r="LJW41" s="119"/>
      <c r="LJX41" s="119"/>
      <c r="LJY41" s="119"/>
      <c r="LJZ41" s="119"/>
      <c r="LKA41" s="119"/>
      <c r="LKB41" s="119"/>
      <c r="LKC41" s="119"/>
      <c r="LKD41" s="119"/>
      <c r="LKE41" s="119"/>
      <c r="LKF41" s="119"/>
      <c r="LKG41" s="119"/>
      <c r="LKH41" s="119"/>
      <c r="LKI41" s="119"/>
      <c r="LKJ41" s="119"/>
      <c r="LKK41" s="119"/>
      <c r="LKL41" s="119"/>
      <c r="LKM41" s="119"/>
      <c r="LKN41" s="119"/>
      <c r="LKO41" s="119"/>
      <c r="LKP41" s="119"/>
      <c r="LKQ41" s="119"/>
      <c r="LKR41" s="119"/>
      <c r="LKS41" s="119"/>
      <c r="LKT41" s="119"/>
      <c r="LKU41" s="119"/>
      <c r="LKV41" s="119"/>
      <c r="LKW41" s="119"/>
      <c r="LKX41" s="119"/>
      <c r="LKY41" s="119"/>
      <c r="LKZ41" s="119"/>
      <c r="LLA41" s="119"/>
      <c r="LLB41" s="119"/>
      <c r="LLC41" s="119"/>
      <c r="LLD41" s="119"/>
      <c r="LLE41" s="119"/>
      <c r="LLF41" s="119"/>
      <c r="LLG41" s="119"/>
      <c r="LLH41" s="119"/>
      <c r="LLI41" s="119"/>
      <c r="LLJ41" s="119"/>
      <c r="LLK41" s="119"/>
      <c r="LLL41" s="119"/>
      <c r="LLM41" s="119"/>
      <c r="LLN41" s="119"/>
      <c r="LLO41" s="119"/>
      <c r="LLP41" s="119"/>
      <c r="LLQ41" s="119"/>
      <c r="LLR41" s="119"/>
      <c r="LLS41" s="119"/>
      <c r="LLT41" s="119"/>
      <c r="LLU41" s="119"/>
      <c r="LLV41" s="119"/>
      <c r="LLW41" s="119"/>
      <c r="LLX41" s="119"/>
      <c r="LLY41" s="119"/>
      <c r="LLZ41" s="119"/>
      <c r="LMA41" s="119"/>
      <c r="LMB41" s="119"/>
      <c r="LMC41" s="119"/>
      <c r="LMD41" s="119"/>
      <c r="LME41" s="119"/>
      <c r="LMF41" s="119"/>
      <c r="LMG41" s="119"/>
      <c r="LMH41" s="119"/>
      <c r="LMI41" s="119"/>
      <c r="LMJ41" s="119"/>
      <c r="LMK41" s="119"/>
      <c r="LML41" s="119"/>
      <c r="LMM41" s="119"/>
      <c r="LMN41" s="119"/>
      <c r="LMO41" s="119"/>
      <c r="LMP41" s="119"/>
      <c r="LMQ41" s="119"/>
      <c r="LMR41" s="119"/>
      <c r="LMS41" s="119"/>
      <c r="LMT41" s="119"/>
      <c r="LMU41" s="119"/>
      <c r="LMV41" s="119"/>
      <c r="LMW41" s="119"/>
      <c r="LMX41" s="119"/>
      <c r="LMY41" s="119"/>
      <c r="LMZ41" s="119"/>
      <c r="LNA41" s="119"/>
      <c r="LNB41" s="119"/>
      <c r="LNC41" s="119"/>
      <c r="LND41" s="119"/>
      <c r="LNE41" s="119"/>
      <c r="LNF41" s="119"/>
      <c r="LNG41" s="119"/>
      <c r="LNH41" s="119"/>
      <c r="LNI41" s="119"/>
      <c r="LNJ41" s="119"/>
      <c r="LNK41" s="119"/>
      <c r="LNL41" s="119"/>
      <c r="LNM41" s="119"/>
      <c r="LNN41" s="119"/>
      <c r="LNO41" s="119"/>
      <c r="LNP41" s="119"/>
      <c r="LNQ41" s="119"/>
      <c r="LNR41" s="119"/>
      <c r="LNS41" s="119"/>
      <c r="LNT41" s="119"/>
      <c r="LNU41" s="119"/>
      <c r="LNV41" s="119"/>
      <c r="LNW41" s="119"/>
      <c r="LNX41" s="119"/>
      <c r="LNY41" s="119"/>
      <c r="LNZ41" s="119"/>
      <c r="LOA41" s="119"/>
      <c r="LOB41" s="119"/>
      <c r="LOC41" s="119"/>
      <c r="LOD41" s="119"/>
      <c r="LOE41" s="119"/>
      <c r="LOF41" s="119"/>
      <c r="LOG41" s="119"/>
      <c r="LOH41" s="119"/>
      <c r="LOI41" s="119"/>
      <c r="LOJ41" s="119"/>
      <c r="LOK41" s="119"/>
      <c r="LOL41" s="119"/>
      <c r="LOM41" s="119"/>
      <c r="LON41" s="119"/>
      <c r="LOO41" s="119"/>
      <c r="LOP41" s="119"/>
      <c r="LOQ41" s="119"/>
      <c r="LOR41" s="119"/>
      <c r="LOS41" s="119"/>
      <c r="LOT41" s="119"/>
      <c r="LOU41" s="119"/>
      <c r="LOV41" s="119"/>
      <c r="LOW41" s="119"/>
      <c r="LOX41" s="119"/>
      <c r="LOY41" s="119"/>
      <c r="LOZ41" s="119"/>
      <c r="LPA41" s="119"/>
      <c r="LPB41" s="119"/>
      <c r="LPC41" s="119"/>
      <c r="LPD41" s="119"/>
      <c r="LPE41" s="119"/>
      <c r="LPF41" s="119"/>
      <c r="LPG41" s="119"/>
      <c r="LPH41" s="119"/>
      <c r="LPI41" s="119"/>
      <c r="LPJ41" s="119"/>
      <c r="LPK41" s="119"/>
      <c r="LPL41" s="119"/>
      <c r="LPM41" s="119"/>
      <c r="LPN41" s="119"/>
      <c r="LPO41" s="119"/>
      <c r="LPP41" s="119"/>
      <c r="LPQ41" s="119"/>
      <c r="LPR41" s="119"/>
      <c r="LPS41" s="119"/>
      <c r="LPT41" s="119"/>
      <c r="LPU41" s="119"/>
      <c r="LPV41" s="119"/>
      <c r="LPW41" s="119"/>
      <c r="LPX41" s="119"/>
      <c r="LPY41" s="119"/>
      <c r="LPZ41" s="119"/>
      <c r="LQA41" s="119"/>
      <c r="LQB41" s="119"/>
      <c r="LQC41" s="119"/>
      <c r="LQD41" s="119"/>
      <c r="LQE41" s="119"/>
      <c r="LQF41" s="119"/>
      <c r="LQG41" s="119"/>
      <c r="LQH41" s="119"/>
      <c r="LQI41" s="119"/>
      <c r="LQJ41" s="119"/>
      <c r="LQK41" s="119"/>
      <c r="LQL41" s="119"/>
      <c r="LQM41" s="119"/>
      <c r="LQN41" s="119"/>
      <c r="LQO41" s="119"/>
      <c r="LQP41" s="119"/>
      <c r="LQQ41" s="119"/>
      <c r="LQR41" s="119"/>
      <c r="LQS41" s="119"/>
      <c r="LQT41" s="119"/>
      <c r="LQU41" s="119"/>
      <c r="LQV41" s="119"/>
      <c r="LQW41" s="119"/>
      <c r="LQX41" s="119"/>
      <c r="LQY41" s="119"/>
      <c r="LQZ41" s="119"/>
      <c r="LRA41" s="119"/>
      <c r="LRB41" s="119"/>
      <c r="LRC41" s="119"/>
      <c r="LRD41" s="119"/>
      <c r="LRE41" s="119"/>
      <c r="LRF41" s="119"/>
      <c r="LRG41" s="119"/>
      <c r="LRH41" s="119"/>
      <c r="LRI41" s="119"/>
      <c r="LRJ41" s="119"/>
      <c r="LRK41" s="119"/>
      <c r="LRL41" s="119"/>
      <c r="LRM41" s="119"/>
      <c r="LRN41" s="119"/>
      <c r="LRO41" s="119"/>
      <c r="LRP41" s="119"/>
      <c r="LRQ41" s="119"/>
      <c r="LRR41" s="119"/>
      <c r="LRS41" s="119"/>
      <c r="LRT41" s="119"/>
      <c r="LRU41" s="119"/>
      <c r="LRV41" s="119"/>
      <c r="LRW41" s="119"/>
      <c r="LRX41" s="119"/>
      <c r="LRY41" s="119"/>
      <c r="LRZ41" s="119"/>
      <c r="LSA41" s="119"/>
      <c r="LSB41" s="119"/>
      <c r="LSC41" s="119"/>
      <c r="LSD41" s="119"/>
      <c r="LSE41" s="119"/>
      <c r="LSF41" s="119"/>
      <c r="LSG41" s="119"/>
      <c r="LSH41" s="119"/>
      <c r="LSI41" s="119"/>
      <c r="LSJ41" s="119"/>
      <c r="LSK41" s="119"/>
      <c r="LSL41" s="119"/>
      <c r="LSM41" s="119"/>
      <c r="LSN41" s="119"/>
      <c r="LSO41" s="119"/>
      <c r="LSP41" s="119"/>
      <c r="LSQ41" s="119"/>
      <c r="LSR41" s="119"/>
      <c r="LSS41" s="119"/>
      <c r="LST41" s="119"/>
      <c r="LSU41" s="119"/>
      <c r="LSV41" s="119"/>
      <c r="LSW41" s="119"/>
      <c r="LSX41" s="119"/>
      <c r="LSY41" s="119"/>
      <c r="LSZ41" s="119"/>
      <c r="LTA41" s="119"/>
      <c r="LTB41" s="119"/>
      <c r="LTC41" s="119"/>
      <c r="LTD41" s="119"/>
      <c r="LTE41" s="119"/>
      <c r="LTF41" s="119"/>
      <c r="LTG41" s="119"/>
      <c r="LTH41" s="119"/>
      <c r="LTI41" s="119"/>
      <c r="LTJ41" s="119"/>
      <c r="LTK41" s="119"/>
      <c r="LTL41" s="119"/>
      <c r="LTM41" s="119"/>
      <c r="LTN41" s="119"/>
      <c r="LTO41" s="119"/>
      <c r="LTP41" s="119"/>
      <c r="LTQ41" s="119"/>
      <c r="LTR41" s="119"/>
      <c r="LTS41" s="119"/>
      <c r="LTT41" s="119"/>
      <c r="LTU41" s="119"/>
      <c r="LTV41" s="119"/>
      <c r="LTW41" s="119"/>
      <c r="LTX41" s="119"/>
      <c r="LTY41" s="119"/>
      <c r="LTZ41" s="119"/>
      <c r="LUA41" s="119"/>
      <c r="LUB41" s="119"/>
      <c r="LUC41" s="119"/>
      <c r="LUD41" s="119"/>
      <c r="LUE41" s="119"/>
      <c r="LUF41" s="119"/>
      <c r="LUG41" s="119"/>
      <c r="LUH41" s="119"/>
      <c r="LUI41" s="119"/>
      <c r="LUJ41" s="119"/>
      <c r="LUK41" s="119"/>
      <c r="LUL41" s="119"/>
      <c r="LUM41" s="119"/>
      <c r="LUN41" s="119"/>
      <c r="LUO41" s="119"/>
      <c r="LUP41" s="119"/>
      <c r="LUQ41" s="119"/>
      <c r="LUR41" s="119"/>
      <c r="LUS41" s="119"/>
      <c r="LUT41" s="119"/>
      <c r="LUU41" s="119"/>
      <c r="LUV41" s="119"/>
      <c r="LUW41" s="119"/>
      <c r="LUX41" s="119"/>
      <c r="LUY41" s="119"/>
      <c r="LUZ41" s="119"/>
      <c r="LVA41" s="119"/>
      <c r="LVB41" s="119"/>
      <c r="LVC41" s="119"/>
      <c r="LVD41" s="119"/>
      <c r="LVE41" s="119"/>
      <c r="LVF41" s="119"/>
      <c r="LVG41" s="119"/>
      <c r="LVH41" s="119"/>
      <c r="LVI41" s="119"/>
      <c r="LVJ41" s="119"/>
      <c r="LVK41" s="119"/>
      <c r="LVL41" s="119"/>
      <c r="LVM41" s="119"/>
      <c r="LVN41" s="119"/>
      <c r="LVO41" s="119"/>
      <c r="LVP41" s="119"/>
      <c r="LVQ41" s="119"/>
      <c r="LVR41" s="119"/>
      <c r="LVS41" s="119"/>
      <c r="LVT41" s="119"/>
      <c r="LVU41" s="119"/>
      <c r="LVV41" s="119"/>
      <c r="LVW41" s="119"/>
      <c r="LVX41" s="119"/>
      <c r="LVY41" s="119"/>
      <c r="LVZ41" s="119"/>
      <c r="LWA41" s="119"/>
      <c r="LWB41" s="119"/>
      <c r="LWC41" s="119"/>
      <c r="LWD41" s="119"/>
      <c r="LWE41" s="119"/>
      <c r="LWF41" s="119"/>
      <c r="LWG41" s="119"/>
      <c r="LWH41" s="119"/>
      <c r="LWI41" s="119"/>
      <c r="LWJ41" s="119"/>
      <c r="LWK41" s="119"/>
      <c r="LWL41" s="119"/>
      <c r="LWM41" s="119"/>
      <c r="LWN41" s="119"/>
      <c r="LWO41" s="119"/>
      <c r="LWP41" s="119"/>
      <c r="LWQ41" s="119"/>
      <c r="LWR41" s="119"/>
      <c r="LWS41" s="119"/>
      <c r="LWT41" s="119"/>
      <c r="LWU41" s="119"/>
      <c r="LWV41" s="119"/>
      <c r="LWW41" s="119"/>
      <c r="LWX41" s="119"/>
      <c r="LWY41" s="119"/>
      <c r="LWZ41" s="119"/>
      <c r="LXA41" s="119"/>
      <c r="LXB41" s="119"/>
      <c r="LXC41" s="119"/>
      <c r="LXD41" s="119"/>
      <c r="LXE41" s="119"/>
      <c r="LXF41" s="119"/>
      <c r="LXG41" s="119"/>
      <c r="LXH41" s="119"/>
      <c r="LXI41" s="119"/>
      <c r="LXJ41" s="119"/>
      <c r="LXK41" s="119"/>
      <c r="LXL41" s="119"/>
      <c r="LXM41" s="119"/>
      <c r="LXN41" s="119"/>
      <c r="LXO41" s="119"/>
      <c r="LXP41" s="119"/>
      <c r="LXQ41" s="119"/>
      <c r="LXR41" s="119"/>
      <c r="LXS41" s="119"/>
      <c r="LXT41" s="119"/>
      <c r="LXU41" s="119"/>
      <c r="LXV41" s="119"/>
      <c r="LXW41" s="119"/>
      <c r="LXX41" s="119"/>
      <c r="LXY41" s="119"/>
      <c r="LXZ41" s="119"/>
      <c r="LYA41" s="119"/>
      <c r="LYB41" s="119"/>
      <c r="LYC41" s="119"/>
      <c r="LYD41" s="119"/>
      <c r="LYE41" s="119"/>
      <c r="LYF41" s="119"/>
      <c r="LYG41" s="119"/>
      <c r="LYH41" s="119"/>
      <c r="LYI41" s="119"/>
      <c r="LYJ41" s="119"/>
      <c r="LYK41" s="119"/>
      <c r="LYL41" s="119"/>
      <c r="LYM41" s="119"/>
      <c r="LYN41" s="119"/>
      <c r="LYO41" s="119"/>
      <c r="LYP41" s="119"/>
      <c r="LYQ41" s="119"/>
      <c r="LYR41" s="119"/>
      <c r="LYS41" s="119"/>
      <c r="LYT41" s="119"/>
      <c r="LYU41" s="119"/>
      <c r="LYV41" s="119"/>
      <c r="LYW41" s="119"/>
      <c r="LYX41" s="119"/>
      <c r="LYY41" s="119"/>
      <c r="LYZ41" s="119"/>
      <c r="LZA41" s="119"/>
      <c r="LZB41" s="119"/>
      <c r="LZC41" s="119"/>
      <c r="LZD41" s="119"/>
      <c r="LZE41" s="119"/>
      <c r="LZF41" s="119"/>
      <c r="LZG41" s="119"/>
      <c r="LZH41" s="119"/>
      <c r="LZI41" s="119"/>
      <c r="LZJ41" s="119"/>
      <c r="LZK41" s="119"/>
      <c r="LZL41" s="119"/>
      <c r="LZM41" s="119"/>
      <c r="LZN41" s="119"/>
      <c r="LZO41" s="119"/>
      <c r="LZP41" s="119"/>
      <c r="LZQ41" s="119"/>
      <c r="LZR41" s="119"/>
      <c r="LZS41" s="119"/>
      <c r="LZT41" s="119"/>
      <c r="LZU41" s="119"/>
      <c r="LZV41" s="119"/>
      <c r="LZW41" s="119"/>
      <c r="LZX41" s="119"/>
      <c r="LZY41" s="119"/>
      <c r="LZZ41" s="119"/>
      <c r="MAA41" s="119"/>
      <c r="MAB41" s="119"/>
      <c r="MAC41" s="119"/>
      <c r="MAD41" s="119"/>
      <c r="MAE41" s="119"/>
      <c r="MAF41" s="119"/>
      <c r="MAG41" s="119"/>
      <c r="MAH41" s="119"/>
      <c r="MAI41" s="119"/>
      <c r="MAJ41" s="119"/>
      <c r="MAK41" s="119"/>
      <c r="MAL41" s="119"/>
      <c r="MAM41" s="119"/>
      <c r="MAN41" s="119"/>
      <c r="MAO41" s="119"/>
      <c r="MAP41" s="119"/>
      <c r="MAQ41" s="119"/>
      <c r="MAR41" s="119"/>
      <c r="MAS41" s="119"/>
      <c r="MAT41" s="119"/>
      <c r="MAU41" s="119"/>
      <c r="MAV41" s="119"/>
      <c r="MAW41" s="119"/>
      <c r="MAX41" s="119"/>
      <c r="MAY41" s="119"/>
      <c r="MAZ41" s="119"/>
      <c r="MBA41" s="119"/>
      <c r="MBB41" s="119"/>
      <c r="MBC41" s="119"/>
      <c r="MBD41" s="119"/>
      <c r="MBE41" s="119"/>
      <c r="MBF41" s="119"/>
      <c r="MBG41" s="119"/>
      <c r="MBH41" s="119"/>
      <c r="MBI41" s="119"/>
      <c r="MBJ41" s="119"/>
      <c r="MBK41" s="119"/>
      <c r="MBL41" s="119"/>
      <c r="MBM41" s="119"/>
      <c r="MBN41" s="119"/>
      <c r="MBO41" s="119"/>
      <c r="MBP41" s="119"/>
      <c r="MBQ41" s="119"/>
      <c r="MBR41" s="119"/>
      <c r="MBS41" s="119"/>
      <c r="MBT41" s="119"/>
      <c r="MBU41" s="119"/>
      <c r="MBV41" s="119"/>
      <c r="MBW41" s="119"/>
      <c r="MBX41" s="119"/>
      <c r="MBY41" s="119"/>
      <c r="MBZ41" s="119"/>
      <c r="MCA41" s="119"/>
      <c r="MCB41" s="119"/>
      <c r="MCC41" s="119"/>
      <c r="MCD41" s="119"/>
      <c r="MCE41" s="119"/>
      <c r="MCF41" s="119"/>
      <c r="MCG41" s="119"/>
      <c r="MCH41" s="119"/>
      <c r="MCI41" s="119"/>
      <c r="MCJ41" s="119"/>
      <c r="MCK41" s="119"/>
      <c r="MCL41" s="119"/>
      <c r="MCM41" s="119"/>
      <c r="MCN41" s="119"/>
      <c r="MCO41" s="119"/>
      <c r="MCP41" s="119"/>
      <c r="MCQ41" s="119"/>
      <c r="MCR41" s="119"/>
      <c r="MCS41" s="119"/>
      <c r="MCT41" s="119"/>
      <c r="MCU41" s="119"/>
      <c r="MCV41" s="119"/>
      <c r="MCW41" s="119"/>
      <c r="MCX41" s="119"/>
      <c r="MCY41" s="119"/>
      <c r="MCZ41" s="119"/>
      <c r="MDA41" s="119"/>
      <c r="MDB41" s="119"/>
      <c r="MDC41" s="119"/>
      <c r="MDD41" s="119"/>
      <c r="MDE41" s="119"/>
      <c r="MDF41" s="119"/>
      <c r="MDG41" s="119"/>
      <c r="MDH41" s="119"/>
      <c r="MDI41" s="119"/>
      <c r="MDJ41" s="119"/>
      <c r="MDK41" s="119"/>
      <c r="MDL41" s="119"/>
      <c r="MDM41" s="119"/>
      <c r="MDN41" s="119"/>
      <c r="MDO41" s="119"/>
      <c r="MDP41" s="119"/>
      <c r="MDQ41" s="119"/>
      <c r="MDR41" s="119"/>
      <c r="MDS41" s="119"/>
      <c r="MDT41" s="119"/>
      <c r="MDU41" s="119"/>
      <c r="MDV41" s="119"/>
      <c r="MDW41" s="119"/>
      <c r="MDX41" s="119"/>
      <c r="MDY41" s="119"/>
      <c r="MDZ41" s="119"/>
      <c r="MEA41" s="119"/>
      <c r="MEB41" s="119"/>
      <c r="MEC41" s="119"/>
      <c r="MED41" s="119"/>
      <c r="MEE41" s="119"/>
      <c r="MEF41" s="119"/>
      <c r="MEG41" s="119"/>
      <c r="MEH41" s="119"/>
      <c r="MEI41" s="119"/>
      <c r="MEJ41" s="119"/>
      <c r="MEK41" s="119"/>
      <c r="MEL41" s="119"/>
      <c r="MEM41" s="119"/>
      <c r="MEN41" s="119"/>
      <c r="MEO41" s="119"/>
      <c r="MEP41" s="119"/>
      <c r="MEQ41" s="119"/>
      <c r="MER41" s="119"/>
      <c r="MES41" s="119"/>
      <c r="MET41" s="119"/>
      <c r="MEU41" s="119"/>
      <c r="MEV41" s="119"/>
      <c r="MEW41" s="119"/>
      <c r="MEX41" s="119"/>
      <c r="MEY41" s="119"/>
      <c r="MEZ41" s="119"/>
      <c r="MFA41" s="119"/>
      <c r="MFB41" s="119"/>
      <c r="MFC41" s="119"/>
      <c r="MFD41" s="119"/>
      <c r="MFE41" s="119"/>
      <c r="MFF41" s="119"/>
      <c r="MFG41" s="119"/>
      <c r="MFH41" s="119"/>
      <c r="MFI41" s="119"/>
      <c r="MFJ41" s="119"/>
      <c r="MFK41" s="119"/>
      <c r="MFL41" s="119"/>
      <c r="MFM41" s="119"/>
      <c r="MFN41" s="119"/>
      <c r="MFO41" s="119"/>
      <c r="MFP41" s="119"/>
      <c r="MFQ41" s="119"/>
      <c r="MFR41" s="119"/>
      <c r="MFS41" s="119"/>
      <c r="MFT41" s="119"/>
      <c r="MFU41" s="119"/>
      <c r="MFV41" s="119"/>
      <c r="MFW41" s="119"/>
      <c r="MFX41" s="119"/>
      <c r="MFY41" s="119"/>
      <c r="MFZ41" s="119"/>
      <c r="MGA41" s="119"/>
      <c r="MGB41" s="119"/>
      <c r="MGC41" s="119"/>
      <c r="MGD41" s="119"/>
      <c r="MGE41" s="119"/>
      <c r="MGF41" s="119"/>
      <c r="MGG41" s="119"/>
      <c r="MGH41" s="119"/>
      <c r="MGI41" s="119"/>
      <c r="MGJ41" s="119"/>
      <c r="MGK41" s="119"/>
      <c r="MGL41" s="119"/>
      <c r="MGM41" s="119"/>
      <c r="MGN41" s="119"/>
      <c r="MGO41" s="119"/>
      <c r="MGP41" s="119"/>
      <c r="MGQ41" s="119"/>
      <c r="MGR41" s="119"/>
      <c r="MGS41" s="119"/>
      <c r="MGT41" s="119"/>
      <c r="MGU41" s="119"/>
      <c r="MGV41" s="119"/>
      <c r="MGW41" s="119"/>
      <c r="MGX41" s="119"/>
      <c r="MGY41" s="119"/>
      <c r="MGZ41" s="119"/>
      <c r="MHA41" s="119"/>
      <c r="MHB41" s="119"/>
      <c r="MHC41" s="119"/>
      <c r="MHD41" s="119"/>
      <c r="MHE41" s="119"/>
      <c r="MHF41" s="119"/>
      <c r="MHG41" s="119"/>
      <c r="MHH41" s="119"/>
      <c r="MHI41" s="119"/>
      <c r="MHJ41" s="119"/>
      <c r="MHK41" s="119"/>
      <c r="MHL41" s="119"/>
      <c r="MHM41" s="119"/>
      <c r="MHN41" s="119"/>
      <c r="MHO41" s="119"/>
      <c r="MHP41" s="119"/>
      <c r="MHQ41" s="119"/>
      <c r="MHR41" s="119"/>
      <c r="MHS41" s="119"/>
      <c r="MHT41" s="119"/>
      <c r="MHU41" s="119"/>
      <c r="MHV41" s="119"/>
      <c r="MHW41" s="119"/>
      <c r="MHX41" s="119"/>
      <c r="MHY41" s="119"/>
      <c r="MHZ41" s="119"/>
      <c r="MIA41" s="119"/>
      <c r="MIB41" s="119"/>
      <c r="MIC41" s="119"/>
      <c r="MID41" s="119"/>
      <c r="MIE41" s="119"/>
      <c r="MIF41" s="119"/>
      <c r="MIG41" s="119"/>
      <c r="MIH41" s="119"/>
      <c r="MII41" s="119"/>
      <c r="MIJ41" s="119"/>
      <c r="MIK41" s="119"/>
      <c r="MIL41" s="119"/>
      <c r="MIM41" s="119"/>
      <c r="MIN41" s="119"/>
      <c r="MIO41" s="119"/>
      <c r="MIP41" s="119"/>
      <c r="MIQ41" s="119"/>
      <c r="MIR41" s="119"/>
      <c r="MIS41" s="119"/>
      <c r="MIT41" s="119"/>
      <c r="MIU41" s="119"/>
      <c r="MIV41" s="119"/>
      <c r="MIW41" s="119"/>
      <c r="MIX41" s="119"/>
      <c r="MIY41" s="119"/>
      <c r="MIZ41" s="119"/>
      <c r="MJA41" s="119"/>
      <c r="MJB41" s="119"/>
      <c r="MJC41" s="119"/>
      <c r="MJD41" s="119"/>
      <c r="MJE41" s="119"/>
      <c r="MJF41" s="119"/>
      <c r="MJG41" s="119"/>
      <c r="MJH41" s="119"/>
      <c r="MJI41" s="119"/>
      <c r="MJJ41" s="119"/>
      <c r="MJK41" s="119"/>
      <c r="MJL41" s="119"/>
      <c r="MJM41" s="119"/>
      <c r="MJN41" s="119"/>
      <c r="MJO41" s="119"/>
      <c r="MJP41" s="119"/>
      <c r="MJQ41" s="119"/>
      <c r="MJR41" s="119"/>
      <c r="MJS41" s="119"/>
      <c r="MJT41" s="119"/>
      <c r="MJU41" s="119"/>
      <c r="MJV41" s="119"/>
      <c r="MJW41" s="119"/>
      <c r="MJX41" s="119"/>
      <c r="MJY41" s="119"/>
      <c r="MJZ41" s="119"/>
      <c r="MKA41" s="119"/>
      <c r="MKB41" s="119"/>
      <c r="MKC41" s="119"/>
      <c r="MKD41" s="119"/>
      <c r="MKE41" s="119"/>
      <c r="MKF41" s="119"/>
      <c r="MKG41" s="119"/>
      <c r="MKH41" s="119"/>
      <c r="MKI41" s="119"/>
      <c r="MKJ41" s="119"/>
      <c r="MKK41" s="119"/>
      <c r="MKL41" s="119"/>
      <c r="MKM41" s="119"/>
      <c r="MKN41" s="119"/>
      <c r="MKO41" s="119"/>
      <c r="MKP41" s="119"/>
      <c r="MKQ41" s="119"/>
      <c r="MKR41" s="119"/>
      <c r="MKS41" s="119"/>
      <c r="MKT41" s="119"/>
      <c r="MKU41" s="119"/>
      <c r="MKV41" s="119"/>
      <c r="MKW41" s="119"/>
      <c r="MKX41" s="119"/>
      <c r="MKY41" s="119"/>
      <c r="MKZ41" s="119"/>
      <c r="MLA41" s="119"/>
      <c r="MLB41" s="119"/>
      <c r="MLC41" s="119"/>
      <c r="MLD41" s="119"/>
      <c r="MLE41" s="119"/>
      <c r="MLF41" s="119"/>
      <c r="MLG41" s="119"/>
      <c r="MLH41" s="119"/>
      <c r="MLI41" s="119"/>
      <c r="MLJ41" s="119"/>
      <c r="MLK41" s="119"/>
      <c r="MLL41" s="119"/>
      <c r="MLM41" s="119"/>
      <c r="MLN41" s="119"/>
      <c r="MLO41" s="119"/>
      <c r="MLP41" s="119"/>
      <c r="MLQ41" s="119"/>
      <c r="MLR41" s="119"/>
      <c r="MLS41" s="119"/>
      <c r="MLT41" s="119"/>
      <c r="MLU41" s="119"/>
      <c r="MLV41" s="119"/>
      <c r="MLW41" s="119"/>
      <c r="MLX41" s="119"/>
      <c r="MLY41" s="119"/>
      <c r="MLZ41" s="119"/>
      <c r="MMA41" s="119"/>
      <c r="MMB41" s="119"/>
      <c r="MMC41" s="119"/>
      <c r="MMD41" s="119"/>
      <c r="MME41" s="119"/>
      <c r="MMF41" s="119"/>
      <c r="MMG41" s="119"/>
      <c r="MMH41" s="119"/>
      <c r="MMI41" s="119"/>
      <c r="MMJ41" s="119"/>
      <c r="MMK41" s="119"/>
      <c r="MML41" s="119"/>
      <c r="MMM41" s="119"/>
      <c r="MMN41" s="119"/>
      <c r="MMO41" s="119"/>
      <c r="MMP41" s="119"/>
      <c r="MMQ41" s="119"/>
      <c r="MMR41" s="119"/>
      <c r="MMS41" s="119"/>
      <c r="MMT41" s="119"/>
      <c r="MMU41" s="119"/>
      <c r="MMV41" s="119"/>
      <c r="MMW41" s="119"/>
      <c r="MMX41" s="119"/>
      <c r="MMY41" s="119"/>
      <c r="MMZ41" s="119"/>
      <c r="MNA41" s="119"/>
      <c r="MNB41" s="119"/>
      <c r="MNC41" s="119"/>
      <c r="MND41" s="119"/>
      <c r="MNE41" s="119"/>
      <c r="MNF41" s="119"/>
      <c r="MNG41" s="119"/>
      <c r="MNH41" s="119"/>
      <c r="MNI41" s="119"/>
      <c r="MNJ41" s="119"/>
      <c r="MNK41" s="119"/>
      <c r="MNL41" s="119"/>
      <c r="MNM41" s="119"/>
      <c r="MNN41" s="119"/>
      <c r="MNO41" s="119"/>
      <c r="MNP41" s="119"/>
      <c r="MNQ41" s="119"/>
      <c r="MNR41" s="119"/>
      <c r="MNS41" s="119"/>
      <c r="MNT41" s="119"/>
      <c r="MNU41" s="119"/>
      <c r="MNV41" s="119"/>
      <c r="MNW41" s="119"/>
      <c r="MNX41" s="119"/>
      <c r="MNY41" s="119"/>
      <c r="MNZ41" s="119"/>
      <c r="MOA41" s="119"/>
      <c r="MOB41" s="119"/>
      <c r="MOC41" s="119"/>
      <c r="MOD41" s="119"/>
      <c r="MOE41" s="119"/>
      <c r="MOF41" s="119"/>
      <c r="MOG41" s="119"/>
      <c r="MOH41" s="119"/>
      <c r="MOI41" s="119"/>
      <c r="MOJ41" s="119"/>
      <c r="MOK41" s="119"/>
      <c r="MOL41" s="119"/>
      <c r="MOM41" s="119"/>
      <c r="MON41" s="119"/>
      <c r="MOO41" s="119"/>
      <c r="MOP41" s="119"/>
      <c r="MOQ41" s="119"/>
      <c r="MOR41" s="119"/>
      <c r="MOS41" s="119"/>
      <c r="MOT41" s="119"/>
      <c r="MOU41" s="119"/>
      <c r="MOV41" s="119"/>
      <c r="MOW41" s="119"/>
      <c r="MOX41" s="119"/>
      <c r="MOY41" s="119"/>
      <c r="MOZ41" s="119"/>
      <c r="MPA41" s="119"/>
      <c r="MPB41" s="119"/>
      <c r="MPC41" s="119"/>
      <c r="MPD41" s="119"/>
      <c r="MPE41" s="119"/>
      <c r="MPF41" s="119"/>
      <c r="MPG41" s="119"/>
      <c r="MPH41" s="119"/>
      <c r="MPI41" s="119"/>
      <c r="MPJ41" s="119"/>
      <c r="MPK41" s="119"/>
      <c r="MPL41" s="119"/>
      <c r="MPM41" s="119"/>
      <c r="MPN41" s="119"/>
      <c r="MPO41" s="119"/>
      <c r="MPP41" s="119"/>
      <c r="MPQ41" s="119"/>
      <c r="MPR41" s="119"/>
      <c r="MPS41" s="119"/>
      <c r="MPT41" s="119"/>
      <c r="MPU41" s="119"/>
      <c r="MPV41" s="119"/>
      <c r="MPW41" s="119"/>
      <c r="MPX41" s="119"/>
      <c r="MPY41" s="119"/>
      <c r="MPZ41" s="119"/>
      <c r="MQA41" s="119"/>
      <c r="MQB41" s="119"/>
      <c r="MQC41" s="119"/>
      <c r="MQD41" s="119"/>
      <c r="MQE41" s="119"/>
      <c r="MQF41" s="119"/>
      <c r="MQG41" s="119"/>
      <c r="MQH41" s="119"/>
      <c r="MQI41" s="119"/>
      <c r="MQJ41" s="119"/>
      <c r="MQK41" s="119"/>
      <c r="MQL41" s="119"/>
      <c r="MQM41" s="119"/>
      <c r="MQN41" s="119"/>
      <c r="MQO41" s="119"/>
      <c r="MQP41" s="119"/>
      <c r="MQQ41" s="119"/>
      <c r="MQR41" s="119"/>
      <c r="MQS41" s="119"/>
      <c r="MQT41" s="119"/>
      <c r="MQU41" s="119"/>
      <c r="MQV41" s="119"/>
      <c r="MQW41" s="119"/>
      <c r="MQX41" s="119"/>
      <c r="MQY41" s="119"/>
      <c r="MQZ41" s="119"/>
      <c r="MRA41" s="119"/>
      <c r="MRB41" s="119"/>
      <c r="MRC41" s="119"/>
      <c r="MRD41" s="119"/>
      <c r="MRE41" s="119"/>
      <c r="MRF41" s="119"/>
      <c r="MRG41" s="119"/>
      <c r="MRH41" s="119"/>
      <c r="MRI41" s="119"/>
      <c r="MRJ41" s="119"/>
      <c r="MRK41" s="119"/>
      <c r="MRL41" s="119"/>
      <c r="MRM41" s="119"/>
      <c r="MRN41" s="119"/>
      <c r="MRO41" s="119"/>
      <c r="MRP41" s="119"/>
      <c r="MRQ41" s="119"/>
      <c r="MRR41" s="119"/>
      <c r="MRS41" s="119"/>
      <c r="MRT41" s="119"/>
      <c r="MRU41" s="119"/>
      <c r="MRV41" s="119"/>
      <c r="MRW41" s="119"/>
      <c r="MRX41" s="119"/>
      <c r="MRY41" s="119"/>
      <c r="MRZ41" s="119"/>
      <c r="MSA41" s="119"/>
      <c r="MSB41" s="119"/>
      <c r="MSC41" s="119"/>
      <c r="MSD41" s="119"/>
      <c r="MSE41" s="119"/>
      <c r="MSF41" s="119"/>
      <c r="MSG41" s="119"/>
      <c r="MSH41" s="119"/>
      <c r="MSI41" s="119"/>
      <c r="MSJ41" s="119"/>
      <c r="MSK41" s="119"/>
      <c r="MSL41" s="119"/>
      <c r="MSM41" s="119"/>
      <c r="MSN41" s="119"/>
      <c r="MSO41" s="119"/>
      <c r="MSP41" s="119"/>
      <c r="MSQ41" s="119"/>
      <c r="MSR41" s="119"/>
      <c r="MSS41" s="119"/>
      <c r="MST41" s="119"/>
      <c r="MSU41" s="119"/>
      <c r="MSV41" s="119"/>
      <c r="MSW41" s="119"/>
      <c r="MSX41" s="119"/>
      <c r="MSY41" s="119"/>
      <c r="MSZ41" s="119"/>
      <c r="MTA41" s="119"/>
      <c r="MTB41" s="119"/>
      <c r="MTC41" s="119"/>
      <c r="MTD41" s="119"/>
      <c r="MTE41" s="119"/>
      <c r="MTF41" s="119"/>
      <c r="MTG41" s="119"/>
      <c r="MTH41" s="119"/>
      <c r="MTI41" s="119"/>
      <c r="MTJ41" s="119"/>
      <c r="MTK41" s="119"/>
      <c r="MTL41" s="119"/>
      <c r="MTM41" s="119"/>
      <c r="MTN41" s="119"/>
      <c r="MTO41" s="119"/>
      <c r="MTP41" s="119"/>
      <c r="MTQ41" s="119"/>
      <c r="MTR41" s="119"/>
      <c r="MTS41" s="119"/>
      <c r="MTT41" s="119"/>
      <c r="MTU41" s="119"/>
      <c r="MTV41" s="119"/>
      <c r="MTW41" s="119"/>
      <c r="MTX41" s="119"/>
      <c r="MTY41" s="119"/>
      <c r="MTZ41" s="119"/>
      <c r="MUA41" s="119"/>
      <c r="MUB41" s="119"/>
      <c r="MUC41" s="119"/>
      <c r="MUD41" s="119"/>
      <c r="MUE41" s="119"/>
      <c r="MUF41" s="119"/>
      <c r="MUG41" s="119"/>
      <c r="MUH41" s="119"/>
      <c r="MUI41" s="119"/>
      <c r="MUJ41" s="119"/>
      <c r="MUK41" s="119"/>
      <c r="MUL41" s="119"/>
      <c r="MUM41" s="119"/>
      <c r="MUN41" s="119"/>
      <c r="MUO41" s="119"/>
      <c r="MUP41" s="119"/>
      <c r="MUQ41" s="119"/>
      <c r="MUR41" s="119"/>
      <c r="MUS41" s="119"/>
      <c r="MUT41" s="119"/>
      <c r="MUU41" s="119"/>
      <c r="MUV41" s="119"/>
      <c r="MUW41" s="119"/>
      <c r="MUX41" s="119"/>
      <c r="MUY41" s="119"/>
      <c r="MUZ41" s="119"/>
      <c r="MVA41" s="119"/>
      <c r="MVB41" s="119"/>
      <c r="MVC41" s="119"/>
      <c r="MVD41" s="119"/>
      <c r="MVE41" s="119"/>
      <c r="MVF41" s="119"/>
      <c r="MVG41" s="119"/>
      <c r="MVH41" s="119"/>
      <c r="MVI41" s="119"/>
      <c r="MVJ41" s="119"/>
      <c r="MVK41" s="119"/>
      <c r="MVL41" s="119"/>
      <c r="MVM41" s="119"/>
      <c r="MVN41" s="119"/>
      <c r="MVO41" s="119"/>
      <c r="MVP41" s="119"/>
      <c r="MVQ41" s="119"/>
      <c r="MVR41" s="119"/>
      <c r="MVS41" s="119"/>
      <c r="MVT41" s="119"/>
      <c r="MVU41" s="119"/>
      <c r="MVV41" s="119"/>
      <c r="MVW41" s="119"/>
      <c r="MVX41" s="119"/>
      <c r="MVY41" s="119"/>
      <c r="MVZ41" s="119"/>
      <c r="MWA41" s="119"/>
      <c r="MWB41" s="119"/>
      <c r="MWC41" s="119"/>
      <c r="MWD41" s="119"/>
      <c r="MWE41" s="119"/>
      <c r="MWF41" s="119"/>
      <c r="MWG41" s="119"/>
      <c r="MWH41" s="119"/>
      <c r="MWI41" s="119"/>
      <c r="MWJ41" s="119"/>
      <c r="MWK41" s="119"/>
      <c r="MWL41" s="119"/>
      <c r="MWM41" s="119"/>
      <c r="MWN41" s="119"/>
      <c r="MWO41" s="119"/>
      <c r="MWP41" s="119"/>
      <c r="MWQ41" s="119"/>
      <c r="MWR41" s="119"/>
      <c r="MWS41" s="119"/>
      <c r="MWT41" s="119"/>
      <c r="MWU41" s="119"/>
      <c r="MWV41" s="119"/>
      <c r="MWW41" s="119"/>
      <c r="MWX41" s="119"/>
      <c r="MWY41" s="119"/>
      <c r="MWZ41" s="119"/>
      <c r="MXA41" s="119"/>
      <c r="MXB41" s="119"/>
      <c r="MXC41" s="119"/>
      <c r="MXD41" s="119"/>
      <c r="MXE41" s="119"/>
      <c r="MXF41" s="119"/>
      <c r="MXG41" s="119"/>
      <c r="MXH41" s="119"/>
      <c r="MXI41" s="119"/>
      <c r="MXJ41" s="119"/>
      <c r="MXK41" s="119"/>
      <c r="MXL41" s="119"/>
      <c r="MXM41" s="119"/>
      <c r="MXN41" s="119"/>
      <c r="MXO41" s="119"/>
      <c r="MXP41" s="119"/>
      <c r="MXQ41" s="119"/>
      <c r="MXR41" s="119"/>
      <c r="MXS41" s="119"/>
      <c r="MXT41" s="119"/>
      <c r="MXU41" s="119"/>
      <c r="MXV41" s="119"/>
      <c r="MXW41" s="119"/>
      <c r="MXX41" s="119"/>
      <c r="MXY41" s="119"/>
      <c r="MXZ41" s="119"/>
      <c r="MYA41" s="119"/>
      <c r="MYB41" s="119"/>
      <c r="MYC41" s="119"/>
      <c r="MYD41" s="119"/>
      <c r="MYE41" s="119"/>
      <c r="MYF41" s="119"/>
      <c r="MYG41" s="119"/>
      <c r="MYH41" s="119"/>
      <c r="MYI41" s="119"/>
      <c r="MYJ41" s="119"/>
      <c r="MYK41" s="119"/>
      <c r="MYL41" s="119"/>
      <c r="MYM41" s="119"/>
      <c r="MYN41" s="119"/>
      <c r="MYO41" s="119"/>
      <c r="MYP41" s="119"/>
      <c r="MYQ41" s="119"/>
      <c r="MYR41" s="119"/>
      <c r="MYS41" s="119"/>
      <c r="MYT41" s="119"/>
      <c r="MYU41" s="119"/>
      <c r="MYV41" s="119"/>
      <c r="MYW41" s="119"/>
      <c r="MYX41" s="119"/>
      <c r="MYY41" s="119"/>
      <c r="MYZ41" s="119"/>
      <c r="MZA41" s="119"/>
      <c r="MZB41" s="119"/>
      <c r="MZC41" s="119"/>
      <c r="MZD41" s="119"/>
      <c r="MZE41" s="119"/>
      <c r="MZF41" s="119"/>
      <c r="MZG41" s="119"/>
      <c r="MZH41" s="119"/>
      <c r="MZI41" s="119"/>
      <c r="MZJ41" s="119"/>
      <c r="MZK41" s="119"/>
      <c r="MZL41" s="119"/>
      <c r="MZM41" s="119"/>
      <c r="MZN41" s="119"/>
      <c r="MZO41" s="119"/>
      <c r="MZP41" s="119"/>
      <c r="MZQ41" s="119"/>
      <c r="MZR41" s="119"/>
      <c r="MZS41" s="119"/>
      <c r="MZT41" s="119"/>
      <c r="MZU41" s="119"/>
      <c r="MZV41" s="119"/>
      <c r="MZW41" s="119"/>
      <c r="MZX41" s="119"/>
      <c r="MZY41" s="119"/>
      <c r="MZZ41" s="119"/>
      <c r="NAA41" s="119"/>
      <c r="NAB41" s="119"/>
      <c r="NAC41" s="119"/>
      <c r="NAD41" s="119"/>
      <c r="NAE41" s="119"/>
      <c r="NAF41" s="119"/>
      <c r="NAG41" s="119"/>
      <c r="NAH41" s="119"/>
      <c r="NAI41" s="119"/>
      <c r="NAJ41" s="119"/>
      <c r="NAK41" s="119"/>
      <c r="NAL41" s="119"/>
      <c r="NAM41" s="119"/>
      <c r="NAN41" s="119"/>
      <c r="NAO41" s="119"/>
      <c r="NAP41" s="119"/>
      <c r="NAQ41" s="119"/>
      <c r="NAR41" s="119"/>
      <c r="NAS41" s="119"/>
      <c r="NAT41" s="119"/>
      <c r="NAU41" s="119"/>
      <c r="NAV41" s="119"/>
      <c r="NAW41" s="119"/>
      <c r="NAX41" s="119"/>
      <c r="NAY41" s="119"/>
      <c r="NAZ41" s="119"/>
      <c r="NBA41" s="119"/>
      <c r="NBB41" s="119"/>
      <c r="NBC41" s="119"/>
      <c r="NBD41" s="119"/>
      <c r="NBE41" s="119"/>
      <c r="NBF41" s="119"/>
      <c r="NBG41" s="119"/>
      <c r="NBH41" s="119"/>
      <c r="NBI41" s="119"/>
      <c r="NBJ41" s="119"/>
      <c r="NBK41" s="119"/>
      <c r="NBL41" s="119"/>
      <c r="NBM41" s="119"/>
      <c r="NBN41" s="119"/>
      <c r="NBO41" s="119"/>
      <c r="NBP41" s="119"/>
      <c r="NBQ41" s="119"/>
      <c r="NBR41" s="119"/>
      <c r="NBS41" s="119"/>
      <c r="NBT41" s="119"/>
      <c r="NBU41" s="119"/>
      <c r="NBV41" s="119"/>
      <c r="NBW41" s="119"/>
      <c r="NBX41" s="119"/>
      <c r="NBY41" s="119"/>
      <c r="NBZ41" s="119"/>
      <c r="NCA41" s="119"/>
      <c r="NCB41" s="119"/>
      <c r="NCC41" s="119"/>
      <c r="NCD41" s="119"/>
      <c r="NCE41" s="119"/>
      <c r="NCF41" s="119"/>
      <c r="NCG41" s="119"/>
      <c r="NCH41" s="119"/>
      <c r="NCI41" s="119"/>
      <c r="NCJ41" s="119"/>
      <c r="NCK41" s="119"/>
      <c r="NCL41" s="119"/>
      <c r="NCM41" s="119"/>
      <c r="NCN41" s="119"/>
      <c r="NCO41" s="119"/>
      <c r="NCP41" s="119"/>
      <c r="NCQ41" s="119"/>
      <c r="NCR41" s="119"/>
      <c r="NCS41" s="119"/>
      <c r="NCT41" s="119"/>
      <c r="NCU41" s="119"/>
      <c r="NCV41" s="119"/>
      <c r="NCW41" s="119"/>
      <c r="NCX41" s="119"/>
      <c r="NCY41" s="119"/>
      <c r="NCZ41" s="119"/>
      <c r="NDA41" s="119"/>
      <c r="NDB41" s="119"/>
      <c r="NDC41" s="119"/>
      <c r="NDD41" s="119"/>
      <c r="NDE41" s="119"/>
      <c r="NDF41" s="119"/>
      <c r="NDG41" s="119"/>
      <c r="NDH41" s="119"/>
      <c r="NDI41" s="119"/>
      <c r="NDJ41" s="119"/>
      <c r="NDK41" s="119"/>
      <c r="NDL41" s="119"/>
      <c r="NDM41" s="119"/>
      <c r="NDN41" s="119"/>
      <c r="NDO41" s="119"/>
      <c r="NDP41" s="119"/>
      <c r="NDQ41" s="119"/>
      <c r="NDR41" s="119"/>
      <c r="NDS41" s="119"/>
      <c r="NDT41" s="119"/>
      <c r="NDU41" s="119"/>
      <c r="NDV41" s="119"/>
      <c r="NDW41" s="119"/>
      <c r="NDX41" s="119"/>
      <c r="NDY41" s="119"/>
      <c r="NDZ41" s="119"/>
      <c r="NEA41" s="119"/>
      <c r="NEB41" s="119"/>
      <c r="NEC41" s="119"/>
      <c r="NED41" s="119"/>
      <c r="NEE41" s="119"/>
      <c r="NEF41" s="119"/>
      <c r="NEG41" s="119"/>
      <c r="NEH41" s="119"/>
      <c r="NEI41" s="119"/>
      <c r="NEJ41" s="119"/>
      <c r="NEK41" s="119"/>
      <c r="NEL41" s="119"/>
      <c r="NEM41" s="119"/>
      <c r="NEN41" s="119"/>
      <c r="NEO41" s="119"/>
      <c r="NEP41" s="119"/>
      <c r="NEQ41" s="119"/>
      <c r="NER41" s="119"/>
      <c r="NES41" s="119"/>
      <c r="NET41" s="119"/>
      <c r="NEU41" s="119"/>
      <c r="NEV41" s="119"/>
      <c r="NEW41" s="119"/>
      <c r="NEX41" s="119"/>
      <c r="NEY41" s="119"/>
      <c r="NEZ41" s="119"/>
      <c r="NFA41" s="119"/>
      <c r="NFB41" s="119"/>
      <c r="NFC41" s="119"/>
      <c r="NFD41" s="119"/>
      <c r="NFE41" s="119"/>
      <c r="NFF41" s="119"/>
      <c r="NFG41" s="119"/>
      <c r="NFH41" s="119"/>
      <c r="NFI41" s="119"/>
      <c r="NFJ41" s="119"/>
      <c r="NFK41" s="119"/>
      <c r="NFL41" s="119"/>
      <c r="NFM41" s="119"/>
      <c r="NFN41" s="119"/>
      <c r="NFO41" s="119"/>
      <c r="NFP41" s="119"/>
      <c r="NFQ41" s="119"/>
      <c r="NFR41" s="119"/>
      <c r="NFS41" s="119"/>
      <c r="NFT41" s="119"/>
      <c r="NFU41" s="119"/>
      <c r="NFV41" s="119"/>
      <c r="NFW41" s="119"/>
      <c r="NFX41" s="119"/>
      <c r="NFY41" s="119"/>
      <c r="NFZ41" s="119"/>
      <c r="NGA41" s="119"/>
      <c r="NGB41" s="119"/>
      <c r="NGC41" s="119"/>
      <c r="NGD41" s="119"/>
      <c r="NGE41" s="119"/>
      <c r="NGF41" s="119"/>
      <c r="NGG41" s="119"/>
      <c r="NGH41" s="119"/>
      <c r="NGI41" s="119"/>
      <c r="NGJ41" s="119"/>
      <c r="NGK41" s="119"/>
      <c r="NGL41" s="119"/>
      <c r="NGM41" s="119"/>
      <c r="NGN41" s="119"/>
      <c r="NGO41" s="119"/>
      <c r="NGP41" s="119"/>
      <c r="NGQ41" s="119"/>
      <c r="NGR41" s="119"/>
      <c r="NGS41" s="119"/>
      <c r="NGT41" s="119"/>
      <c r="NGU41" s="119"/>
      <c r="NGV41" s="119"/>
      <c r="NGW41" s="119"/>
      <c r="NGX41" s="119"/>
      <c r="NGY41" s="119"/>
      <c r="NGZ41" s="119"/>
      <c r="NHA41" s="119"/>
      <c r="NHB41" s="119"/>
      <c r="NHC41" s="119"/>
      <c r="NHD41" s="119"/>
      <c r="NHE41" s="119"/>
      <c r="NHF41" s="119"/>
      <c r="NHG41" s="119"/>
      <c r="NHH41" s="119"/>
      <c r="NHI41" s="119"/>
      <c r="NHJ41" s="119"/>
      <c r="NHK41" s="119"/>
      <c r="NHL41" s="119"/>
      <c r="NHM41" s="119"/>
      <c r="NHN41" s="119"/>
      <c r="NHO41" s="119"/>
      <c r="NHP41" s="119"/>
      <c r="NHQ41" s="119"/>
      <c r="NHR41" s="119"/>
      <c r="NHS41" s="119"/>
      <c r="NHT41" s="119"/>
      <c r="NHU41" s="119"/>
      <c r="NHV41" s="119"/>
      <c r="NHW41" s="119"/>
      <c r="NHX41" s="119"/>
      <c r="NHY41" s="119"/>
      <c r="NHZ41" s="119"/>
      <c r="NIA41" s="119"/>
      <c r="NIB41" s="119"/>
      <c r="NIC41" s="119"/>
      <c r="NID41" s="119"/>
      <c r="NIE41" s="119"/>
      <c r="NIF41" s="119"/>
      <c r="NIG41" s="119"/>
      <c r="NIH41" s="119"/>
      <c r="NII41" s="119"/>
      <c r="NIJ41" s="119"/>
      <c r="NIK41" s="119"/>
      <c r="NIL41" s="119"/>
      <c r="NIM41" s="119"/>
      <c r="NIN41" s="119"/>
      <c r="NIO41" s="119"/>
      <c r="NIP41" s="119"/>
      <c r="NIQ41" s="119"/>
      <c r="NIR41" s="119"/>
      <c r="NIS41" s="119"/>
      <c r="NIT41" s="119"/>
      <c r="NIU41" s="119"/>
      <c r="NIV41" s="119"/>
      <c r="NIW41" s="119"/>
      <c r="NIX41" s="119"/>
      <c r="NIY41" s="119"/>
      <c r="NIZ41" s="119"/>
      <c r="NJA41" s="119"/>
      <c r="NJB41" s="119"/>
      <c r="NJC41" s="119"/>
      <c r="NJD41" s="119"/>
      <c r="NJE41" s="119"/>
      <c r="NJF41" s="119"/>
      <c r="NJG41" s="119"/>
      <c r="NJH41" s="119"/>
      <c r="NJI41" s="119"/>
      <c r="NJJ41" s="119"/>
      <c r="NJK41" s="119"/>
      <c r="NJL41" s="119"/>
      <c r="NJM41" s="119"/>
      <c r="NJN41" s="119"/>
      <c r="NJO41" s="119"/>
      <c r="NJP41" s="119"/>
      <c r="NJQ41" s="119"/>
      <c r="NJR41" s="119"/>
      <c r="NJS41" s="119"/>
      <c r="NJT41" s="119"/>
      <c r="NJU41" s="119"/>
      <c r="NJV41" s="119"/>
      <c r="NJW41" s="119"/>
      <c r="NJX41" s="119"/>
      <c r="NJY41" s="119"/>
      <c r="NJZ41" s="119"/>
      <c r="NKA41" s="119"/>
      <c r="NKB41" s="119"/>
      <c r="NKC41" s="119"/>
      <c r="NKD41" s="119"/>
      <c r="NKE41" s="119"/>
      <c r="NKF41" s="119"/>
      <c r="NKG41" s="119"/>
      <c r="NKH41" s="119"/>
      <c r="NKI41" s="119"/>
      <c r="NKJ41" s="119"/>
      <c r="NKK41" s="119"/>
      <c r="NKL41" s="119"/>
      <c r="NKM41" s="119"/>
      <c r="NKN41" s="119"/>
      <c r="NKO41" s="119"/>
      <c r="NKP41" s="119"/>
      <c r="NKQ41" s="119"/>
      <c r="NKR41" s="119"/>
      <c r="NKS41" s="119"/>
      <c r="NKT41" s="119"/>
      <c r="NKU41" s="119"/>
      <c r="NKV41" s="119"/>
      <c r="NKW41" s="119"/>
      <c r="NKX41" s="119"/>
      <c r="NKY41" s="119"/>
      <c r="NKZ41" s="119"/>
      <c r="NLA41" s="119"/>
      <c r="NLB41" s="119"/>
      <c r="NLC41" s="119"/>
      <c r="NLD41" s="119"/>
      <c r="NLE41" s="119"/>
      <c r="NLF41" s="119"/>
      <c r="NLG41" s="119"/>
      <c r="NLH41" s="119"/>
      <c r="NLI41" s="119"/>
      <c r="NLJ41" s="119"/>
      <c r="NLK41" s="119"/>
      <c r="NLL41" s="119"/>
      <c r="NLM41" s="119"/>
      <c r="NLN41" s="119"/>
      <c r="NLO41" s="119"/>
      <c r="NLP41" s="119"/>
      <c r="NLQ41" s="119"/>
      <c r="NLR41" s="119"/>
      <c r="NLS41" s="119"/>
      <c r="NLT41" s="119"/>
      <c r="NLU41" s="119"/>
      <c r="NLV41" s="119"/>
      <c r="NLW41" s="119"/>
      <c r="NLX41" s="119"/>
      <c r="NLY41" s="119"/>
      <c r="NLZ41" s="119"/>
      <c r="NMA41" s="119"/>
      <c r="NMB41" s="119"/>
      <c r="NMC41" s="119"/>
      <c r="NMD41" s="119"/>
      <c r="NME41" s="119"/>
      <c r="NMF41" s="119"/>
      <c r="NMG41" s="119"/>
      <c r="NMH41" s="119"/>
      <c r="NMI41" s="119"/>
      <c r="NMJ41" s="119"/>
      <c r="NMK41" s="119"/>
      <c r="NML41" s="119"/>
      <c r="NMM41" s="119"/>
      <c r="NMN41" s="119"/>
      <c r="NMO41" s="119"/>
      <c r="NMP41" s="119"/>
      <c r="NMQ41" s="119"/>
      <c r="NMR41" s="119"/>
      <c r="NMS41" s="119"/>
      <c r="NMT41" s="119"/>
      <c r="NMU41" s="119"/>
      <c r="NMV41" s="119"/>
      <c r="NMW41" s="119"/>
      <c r="NMX41" s="119"/>
      <c r="NMY41" s="119"/>
      <c r="NMZ41" s="119"/>
      <c r="NNA41" s="119"/>
      <c r="NNB41" s="119"/>
      <c r="NNC41" s="119"/>
      <c r="NND41" s="119"/>
      <c r="NNE41" s="119"/>
      <c r="NNF41" s="119"/>
      <c r="NNG41" s="119"/>
      <c r="NNH41" s="119"/>
      <c r="NNI41" s="119"/>
      <c r="NNJ41" s="119"/>
      <c r="NNK41" s="119"/>
      <c r="NNL41" s="119"/>
      <c r="NNM41" s="119"/>
      <c r="NNN41" s="119"/>
      <c r="NNO41" s="119"/>
      <c r="NNP41" s="119"/>
      <c r="NNQ41" s="119"/>
      <c r="NNR41" s="119"/>
      <c r="NNS41" s="119"/>
      <c r="NNT41" s="119"/>
      <c r="NNU41" s="119"/>
      <c r="NNV41" s="119"/>
      <c r="NNW41" s="119"/>
      <c r="NNX41" s="119"/>
      <c r="NNY41" s="119"/>
      <c r="NNZ41" s="119"/>
      <c r="NOA41" s="119"/>
      <c r="NOB41" s="119"/>
      <c r="NOC41" s="119"/>
      <c r="NOD41" s="119"/>
      <c r="NOE41" s="119"/>
      <c r="NOF41" s="119"/>
      <c r="NOG41" s="119"/>
      <c r="NOH41" s="119"/>
      <c r="NOI41" s="119"/>
      <c r="NOJ41" s="119"/>
      <c r="NOK41" s="119"/>
      <c r="NOL41" s="119"/>
      <c r="NOM41" s="119"/>
      <c r="NON41" s="119"/>
      <c r="NOO41" s="119"/>
      <c r="NOP41" s="119"/>
      <c r="NOQ41" s="119"/>
      <c r="NOR41" s="119"/>
      <c r="NOS41" s="119"/>
      <c r="NOT41" s="119"/>
      <c r="NOU41" s="119"/>
      <c r="NOV41" s="119"/>
      <c r="NOW41" s="119"/>
      <c r="NOX41" s="119"/>
      <c r="NOY41" s="119"/>
      <c r="NOZ41" s="119"/>
      <c r="NPA41" s="119"/>
      <c r="NPB41" s="119"/>
      <c r="NPC41" s="119"/>
      <c r="NPD41" s="119"/>
      <c r="NPE41" s="119"/>
      <c r="NPF41" s="119"/>
      <c r="NPG41" s="119"/>
      <c r="NPH41" s="119"/>
      <c r="NPI41" s="119"/>
      <c r="NPJ41" s="119"/>
      <c r="NPK41" s="119"/>
      <c r="NPL41" s="119"/>
      <c r="NPM41" s="119"/>
      <c r="NPN41" s="119"/>
      <c r="NPO41" s="119"/>
      <c r="NPP41" s="119"/>
      <c r="NPQ41" s="119"/>
      <c r="NPR41" s="119"/>
      <c r="NPS41" s="119"/>
      <c r="NPT41" s="119"/>
      <c r="NPU41" s="119"/>
      <c r="NPV41" s="119"/>
      <c r="NPW41" s="119"/>
      <c r="NPX41" s="119"/>
      <c r="NPY41" s="119"/>
      <c r="NPZ41" s="119"/>
      <c r="NQA41" s="119"/>
      <c r="NQB41" s="119"/>
      <c r="NQC41" s="119"/>
      <c r="NQD41" s="119"/>
      <c r="NQE41" s="119"/>
      <c r="NQF41" s="119"/>
      <c r="NQG41" s="119"/>
      <c r="NQH41" s="119"/>
      <c r="NQI41" s="119"/>
      <c r="NQJ41" s="119"/>
      <c r="NQK41" s="119"/>
      <c r="NQL41" s="119"/>
      <c r="NQM41" s="119"/>
      <c r="NQN41" s="119"/>
      <c r="NQO41" s="119"/>
      <c r="NQP41" s="119"/>
      <c r="NQQ41" s="119"/>
      <c r="NQR41" s="119"/>
      <c r="NQS41" s="119"/>
      <c r="NQT41" s="119"/>
      <c r="NQU41" s="119"/>
      <c r="NQV41" s="119"/>
      <c r="NQW41" s="119"/>
      <c r="NQX41" s="119"/>
      <c r="NQY41" s="119"/>
      <c r="NQZ41" s="119"/>
      <c r="NRA41" s="119"/>
      <c r="NRB41" s="119"/>
      <c r="NRC41" s="119"/>
      <c r="NRD41" s="119"/>
      <c r="NRE41" s="119"/>
      <c r="NRF41" s="119"/>
      <c r="NRG41" s="119"/>
      <c r="NRH41" s="119"/>
      <c r="NRI41" s="119"/>
      <c r="NRJ41" s="119"/>
      <c r="NRK41" s="119"/>
      <c r="NRL41" s="119"/>
      <c r="NRM41" s="119"/>
      <c r="NRN41" s="119"/>
      <c r="NRO41" s="119"/>
      <c r="NRP41" s="119"/>
      <c r="NRQ41" s="119"/>
      <c r="NRR41" s="119"/>
      <c r="NRS41" s="119"/>
      <c r="NRT41" s="119"/>
      <c r="NRU41" s="119"/>
      <c r="NRV41" s="119"/>
      <c r="NRW41" s="119"/>
      <c r="NRX41" s="119"/>
      <c r="NRY41" s="119"/>
      <c r="NRZ41" s="119"/>
      <c r="NSA41" s="119"/>
      <c r="NSB41" s="119"/>
      <c r="NSC41" s="119"/>
      <c r="NSD41" s="119"/>
      <c r="NSE41" s="119"/>
      <c r="NSF41" s="119"/>
      <c r="NSG41" s="119"/>
      <c r="NSH41" s="119"/>
      <c r="NSI41" s="119"/>
      <c r="NSJ41" s="119"/>
      <c r="NSK41" s="119"/>
      <c r="NSL41" s="119"/>
      <c r="NSM41" s="119"/>
      <c r="NSN41" s="119"/>
      <c r="NSO41" s="119"/>
      <c r="NSP41" s="119"/>
      <c r="NSQ41" s="119"/>
      <c r="NSR41" s="119"/>
      <c r="NSS41" s="119"/>
      <c r="NST41" s="119"/>
      <c r="NSU41" s="119"/>
      <c r="NSV41" s="119"/>
      <c r="NSW41" s="119"/>
      <c r="NSX41" s="119"/>
      <c r="NSY41" s="119"/>
      <c r="NSZ41" s="119"/>
      <c r="NTA41" s="119"/>
      <c r="NTB41" s="119"/>
      <c r="NTC41" s="119"/>
      <c r="NTD41" s="119"/>
      <c r="NTE41" s="119"/>
      <c r="NTF41" s="119"/>
      <c r="NTG41" s="119"/>
      <c r="NTH41" s="119"/>
      <c r="NTI41" s="119"/>
      <c r="NTJ41" s="119"/>
      <c r="NTK41" s="119"/>
      <c r="NTL41" s="119"/>
      <c r="NTM41" s="119"/>
      <c r="NTN41" s="119"/>
      <c r="NTO41" s="119"/>
      <c r="NTP41" s="119"/>
      <c r="NTQ41" s="119"/>
      <c r="NTR41" s="119"/>
      <c r="NTS41" s="119"/>
      <c r="NTT41" s="119"/>
      <c r="NTU41" s="119"/>
      <c r="NTV41" s="119"/>
      <c r="NTW41" s="119"/>
      <c r="NTX41" s="119"/>
      <c r="NTY41" s="119"/>
      <c r="NTZ41" s="119"/>
      <c r="NUA41" s="119"/>
      <c r="NUB41" s="119"/>
      <c r="NUC41" s="119"/>
      <c r="NUD41" s="119"/>
      <c r="NUE41" s="119"/>
      <c r="NUF41" s="119"/>
      <c r="NUG41" s="119"/>
      <c r="NUH41" s="119"/>
      <c r="NUI41" s="119"/>
      <c r="NUJ41" s="119"/>
      <c r="NUK41" s="119"/>
      <c r="NUL41" s="119"/>
      <c r="NUM41" s="119"/>
      <c r="NUN41" s="119"/>
      <c r="NUO41" s="119"/>
      <c r="NUP41" s="119"/>
      <c r="NUQ41" s="119"/>
      <c r="NUR41" s="119"/>
      <c r="NUS41" s="119"/>
      <c r="NUT41" s="119"/>
      <c r="NUU41" s="119"/>
      <c r="NUV41" s="119"/>
      <c r="NUW41" s="119"/>
      <c r="NUX41" s="119"/>
      <c r="NUY41" s="119"/>
      <c r="NUZ41" s="119"/>
      <c r="NVA41" s="119"/>
      <c r="NVB41" s="119"/>
      <c r="NVC41" s="119"/>
      <c r="NVD41" s="119"/>
      <c r="NVE41" s="119"/>
      <c r="NVF41" s="119"/>
      <c r="NVG41" s="119"/>
      <c r="NVH41" s="119"/>
      <c r="NVI41" s="119"/>
      <c r="NVJ41" s="119"/>
      <c r="NVK41" s="119"/>
      <c r="NVL41" s="119"/>
      <c r="NVM41" s="119"/>
      <c r="NVN41" s="119"/>
      <c r="NVO41" s="119"/>
      <c r="NVP41" s="119"/>
      <c r="NVQ41" s="119"/>
      <c r="NVR41" s="119"/>
      <c r="NVS41" s="119"/>
      <c r="NVT41" s="119"/>
      <c r="NVU41" s="119"/>
      <c r="NVV41" s="119"/>
      <c r="NVW41" s="119"/>
      <c r="NVX41" s="119"/>
      <c r="NVY41" s="119"/>
      <c r="NVZ41" s="119"/>
      <c r="NWA41" s="119"/>
      <c r="NWB41" s="119"/>
      <c r="NWC41" s="119"/>
      <c r="NWD41" s="119"/>
      <c r="NWE41" s="119"/>
      <c r="NWF41" s="119"/>
      <c r="NWG41" s="119"/>
      <c r="NWH41" s="119"/>
      <c r="NWI41" s="119"/>
      <c r="NWJ41" s="119"/>
      <c r="NWK41" s="119"/>
      <c r="NWL41" s="119"/>
      <c r="NWM41" s="119"/>
      <c r="NWN41" s="119"/>
      <c r="NWO41" s="119"/>
      <c r="NWP41" s="119"/>
      <c r="NWQ41" s="119"/>
      <c r="NWR41" s="119"/>
      <c r="NWS41" s="119"/>
      <c r="NWT41" s="119"/>
      <c r="NWU41" s="119"/>
      <c r="NWV41" s="119"/>
      <c r="NWW41" s="119"/>
      <c r="NWX41" s="119"/>
      <c r="NWY41" s="119"/>
      <c r="NWZ41" s="119"/>
      <c r="NXA41" s="119"/>
      <c r="NXB41" s="119"/>
      <c r="NXC41" s="119"/>
      <c r="NXD41" s="119"/>
      <c r="NXE41" s="119"/>
      <c r="NXF41" s="119"/>
      <c r="NXG41" s="119"/>
      <c r="NXH41" s="119"/>
      <c r="NXI41" s="119"/>
      <c r="NXJ41" s="119"/>
      <c r="NXK41" s="119"/>
      <c r="NXL41" s="119"/>
      <c r="NXM41" s="119"/>
      <c r="NXN41" s="119"/>
      <c r="NXO41" s="119"/>
      <c r="NXP41" s="119"/>
      <c r="NXQ41" s="119"/>
      <c r="NXR41" s="119"/>
      <c r="NXS41" s="119"/>
      <c r="NXT41" s="119"/>
      <c r="NXU41" s="119"/>
      <c r="NXV41" s="119"/>
      <c r="NXW41" s="119"/>
      <c r="NXX41" s="119"/>
      <c r="NXY41" s="119"/>
      <c r="NXZ41" s="119"/>
      <c r="NYA41" s="119"/>
      <c r="NYB41" s="119"/>
      <c r="NYC41" s="119"/>
      <c r="NYD41" s="119"/>
      <c r="NYE41" s="119"/>
      <c r="NYF41" s="119"/>
      <c r="NYG41" s="119"/>
      <c r="NYH41" s="119"/>
      <c r="NYI41" s="119"/>
      <c r="NYJ41" s="119"/>
      <c r="NYK41" s="119"/>
      <c r="NYL41" s="119"/>
      <c r="NYM41" s="119"/>
      <c r="NYN41" s="119"/>
      <c r="NYO41" s="119"/>
      <c r="NYP41" s="119"/>
      <c r="NYQ41" s="119"/>
      <c r="NYR41" s="119"/>
      <c r="NYS41" s="119"/>
      <c r="NYT41" s="119"/>
      <c r="NYU41" s="119"/>
      <c r="NYV41" s="119"/>
      <c r="NYW41" s="119"/>
      <c r="NYX41" s="119"/>
      <c r="NYY41" s="119"/>
      <c r="NYZ41" s="119"/>
      <c r="NZA41" s="119"/>
      <c r="NZB41" s="119"/>
      <c r="NZC41" s="119"/>
      <c r="NZD41" s="119"/>
      <c r="NZE41" s="119"/>
      <c r="NZF41" s="119"/>
      <c r="NZG41" s="119"/>
      <c r="NZH41" s="119"/>
      <c r="NZI41" s="119"/>
      <c r="NZJ41" s="119"/>
      <c r="NZK41" s="119"/>
      <c r="NZL41" s="119"/>
      <c r="NZM41" s="119"/>
      <c r="NZN41" s="119"/>
      <c r="NZO41" s="119"/>
      <c r="NZP41" s="119"/>
      <c r="NZQ41" s="119"/>
      <c r="NZR41" s="119"/>
      <c r="NZS41" s="119"/>
      <c r="NZT41" s="119"/>
      <c r="NZU41" s="119"/>
      <c r="NZV41" s="119"/>
      <c r="NZW41" s="119"/>
      <c r="NZX41" s="119"/>
      <c r="NZY41" s="119"/>
      <c r="NZZ41" s="119"/>
      <c r="OAA41" s="119"/>
      <c r="OAB41" s="119"/>
      <c r="OAC41" s="119"/>
      <c r="OAD41" s="119"/>
      <c r="OAE41" s="119"/>
      <c r="OAF41" s="119"/>
      <c r="OAG41" s="119"/>
      <c r="OAH41" s="119"/>
      <c r="OAI41" s="119"/>
      <c r="OAJ41" s="119"/>
      <c r="OAK41" s="119"/>
      <c r="OAL41" s="119"/>
      <c r="OAM41" s="119"/>
      <c r="OAN41" s="119"/>
      <c r="OAO41" s="119"/>
      <c r="OAP41" s="119"/>
      <c r="OAQ41" s="119"/>
      <c r="OAR41" s="119"/>
      <c r="OAS41" s="119"/>
      <c r="OAT41" s="119"/>
      <c r="OAU41" s="119"/>
      <c r="OAV41" s="119"/>
      <c r="OAW41" s="119"/>
      <c r="OAX41" s="119"/>
      <c r="OAY41" s="119"/>
      <c r="OAZ41" s="119"/>
      <c r="OBA41" s="119"/>
      <c r="OBB41" s="119"/>
      <c r="OBC41" s="119"/>
      <c r="OBD41" s="119"/>
      <c r="OBE41" s="119"/>
      <c r="OBF41" s="119"/>
      <c r="OBG41" s="119"/>
      <c r="OBH41" s="119"/>
      <c r="OBI41" s="119"/>
      <c r="OBJ41" s="119"/>
      <c r="OBK41" s="119"/>
      <c r="OBL41" s="119"/>
      <c r="OBM41" s="119"/>
      <c r="OBN41" s="119"/>
      <c r="OBO41" s="119"/>
      <c r="OBP41" s="119"/>
      <c r="OBQ41" s="119"/>
      <c r="OBR41" s="119"/>
      <c r="OBS41" s="119"/>
      <c r="OBT41" s="119"/>
      <c r="OBU41" s="119"/>
      <c r="OBV41" s="119"/>
      <c r="OBW41" s="119"/>
      <c r="OBX41" s="119"/>
      <c r="OBY41" s="119"/>
      <c r="OBZ41" s="119"/>
      <c r="OCA41" s="119"/>
      <c r="OCB41" s="119"/>
      <c r="OCC41" s="119"/>
      <c r="OCD41" s="119"/>
      <c r="OCE41" s="119"/>
      <c r="OCF41" s="119"/>
      <c r="OCG41" s="119"/>
      <c r="OCH41" s="119"/>
      <c r="OCI41" s="119"/>
      <c r="OCJ41" s="119"/>
      <c r="OCK41" s="119"/>
      <c r="OCL41" s="119"/>
      <c r="OCM41" s="119"/>
      <c r="OCN41" s="119"/>
      <c r="OCO41" s="119"/>
      <c r="OCP41" s="119"/>
      <c r="OCQ41" s="119"/>
      <c r="OCR41" s="119"/>
      <c r="OCS41" s="119"/>
      <c r="OCT41" s="119"/>
      <c r="OCU41" s="119"/>
      <c r="OCV41" s="119"/>
      <c r="OCW41" s="119"/>
      <c r="OCX41" s="119"/>
      <c r="OCY41" s="119"/>
      <c r="OCZ41" s="119"/>
      <c r="ODA41" s="119"/>
      <c r="ODB41" s="119"/>
      <c r="ODC41" s="119"/>
      <c r="ODD41" s="119"/>
      <c r="ODE41" s="119"/>
      <c r="ODF41" s="119"/>
      <c r="ODG41" s="119"/>
      <c r="ODH41" s="119"/>
      <c r="ODI41" s="119"/>
      <c r="ODJ41" s="119"/>
      <c r="ODK41" s="119"/>
      <c r="ODL41" s="119"/>
      <c r="ODM41" s="119"/>
      <c r="ODN41" s="119"/>
      <c r="ODO41" s="119"/>
      <c r="ODP41" s="119"/>
      <c r="ODQ41" s="119"/>
      <c r="ODR41" s="119"/>
      <c r="ODS41" s="119"/>
      <c r="ODT41" s="119"/>
      <c r="ODU41" s="119"/>
      <c r="ODV41" s="119"/>
      <c r="ODW41" s="119"/>
      <c r="ODX41" s="119"/>
      <c r="ODY41" s="119"/>
      <c r="ODZ41" s="119"/>
      <c r="OEA41" s="119"/>
      <c r="OEB41" s="119"/>
      <c r="OEC41" s="119"/>
      <c r="OED41" s="119"/>
      <c r="OEE41" s="119"/>
      <c r="OEF41" s="119"/>
      <c r="OEG41" s="119"/>
      <c r="OEH41" s="119"/>
      <c r="OEI41" s="119"/>
      <c r="OEJ41" s="119"/>
      <c r="OEK41" s="119"/>
      <c r="OEL41" s="119"/>
      <c r="OEM41" s="119"/>
      <c r="OEN41" s="119"/>
      <c r="OEO41" s="119"/>
      <c r="OEP41" s="119"/>
      <c r="OEQ41" s="119"/>
      <c r="OER41" s="119"/>
      <c r="OES41" s="119"/>
      <c r="OET41" s="119"/>
      <c r="OEU41" s="119"/>
      <c r="OEV41" s="119"/>
      <c r="OEW41" s="119"/>
      <c r="OEX41" s="119"/>
      <c r="OEY41" s="119"/>
      <c r="OEZ41" s="119"/>
      <c r="OFA41" s="119"/>
      <c r="OFB41" s="119"/>
      <c r="OFC41" s="119"/>
      <c r="OFD41" s="119"/>
      <c r="OFE41" s="119"/>
      <c r="OFF41" s="119"/>
      <c r="OFG41" s="119"/>
      <c r="OFH41" s="119"/>
      <c r="OFI41" s="119"/>
      <c r="OFJ41" s="119"/>
      <c r="OFK41" s="119"/>
      <c r="OFL41" s="119"/>
      <c r="OFM41" s="119"/>
      <c r="OFN41" s="119"/>
      <c r="OFO41" s="119"/>
      <c r="OFP41" s="119"/>
      <c r="OFQ41" s="119"/>
      <c r="OFR41" s="119"/>
      <c r="OFS41" s="119"/>
      <c r="OFT41" s="119"/>
      <c r="OFU41" s="119"/>
      <c r="OFV41" s="119"/>
      <c r="OFW41" s="119"/>
      <c r="OFX41" s="119"/>
      <c r="OFY41" s="119"/>
      <c r="OFZ41" s="119"/>
      <c r="OGA41" s="119"/>
      <c r="OGB41" s="119"/>
      <c r="OGC41" s="119"/>
      <c r="OGD41" s="119"/>
      <c r="OGE41" s="119"/>
      <c r="OGF41" s="119"/>
      <c r="OGG41" s="119"/>
      <c r="OGH41" s="119"/>
      <c r="OGI41" s="119"/>
      <c r="OGJ41" s="119"/>
      <c r="OGK41" s="119"/>
      <c r="OGL41" s="119"/>
      <c r="OGM41" s="119"/>
      <c r="OGN41" s="119"/>
      <c r="OGO41" s="119"/>
      <c r="OGP41" s="119"/>
      <c r="OGQ41" s="119"/>
      <c r="OGR41" s="119"/>
      <c r="OGS41" s="119"/>
      <c r="OGT41" s="119"/>
      <c r="OGU41" s="119"/>
      <c r="OGV41" s="119"/>
      <c r="OGW41" s="119"/>
      <c r="OGX41" s="119"/>
      <c r="OGY41" s="119"/>
      <c r="OGZ41" s="119"/>
      <c r="OHA41" s="119"/>
      <c r="OHB41" s="119"/>
      <c r="OHC41" s="119"/>
      <c r="OHD41" s="119"/>
      <c r="OHE41" s="119"/>
      <c r="OHF41" s="119"/>
      <c r="OHG41" s="119"/>
      <c r="OHH41" s="119"/>
      <c r="OHI41" s="119"/>
      <c r="OHJ41" s="119"/>
      <c r="OHK41" s="119"/>
      <c r="OHL41" s="119"/>
      <c r="OHM41" s="119"/>
      <c r="OHN41" s="119"/>
      <c r="OHO41" s="119"/>
      <c r="OHP41" s="119"/>
      <c r="OHQ41" s="119"/>
      <c r="OHR41" s="119"/>
      <c r="OHS41" s="119"/>
      <c r="OHT41" s="119"/>
      <c r="OHU41" s="119"/>
      <c r="OHV41" s="119"/>
      <c r="OHW41" s="119"/>
      <c r="OHX41" s="119"/>
      <c r="OHY41" s="119"/>
      <c r="OHZ41" s="119"/>
      <c r="OIA41" s="119"/>
      <c r="OIB41" s="119"/>
      <c r="OIC41" s="119"/>
      <c r="OID41" s="119"/>
      <c r="OIE41" s="119"/>
      <c r="OIF41" s="119"/>
      <c r="OIG41" s="119"/>
      <c r="OIH41" s="119"/>
      <c r="OII41" s="119"/>
      <c r="OIJ41" s="119"/>
      <c r="OIK41" s="119"/>
      <c r="OIL41" s="119"/>
      <c r="OIM41" s="119"/>
      <c r="OIN41" s="119"/>
      <c r="OIO41" s="119"/>
      <c r="OIP41" s="119"/>
      <c r="OIQ41" s="119"/>
      <c r="OIR41" s="119"/>
      <c r="OIS41" s="119"/>
      <c r="OIT41" s="119"/>
      <c r="OIU41" s="119"/>
      <c r="OIV41" s="119"/>
      <c r="OIW41" s="119"/>
      <c r="OIX41" s="119"/>
      <c r="OIY41" s="119"/>
      <c r="OIZ41" s="119"/>
      <c r="OJA41" s="119"/>
      <c r="OJB41" s="119"/>
      <c r="OJC41" s="119"/>
      <c r="OJD41" s="119"/>
      <c r="OJE41" s="119"/>
      <c r="OJF41" s="119"/>
      <c r="OJG41" s="119"/>
      <c r="OJH41" s="119"/>
      <c r="OJI41" s="119"/>
      <c r="OJJ41" s="119"/>
      <c r="OJK41" s="119"/>
      <c r="OJL41" s="119"/>
      <c r="OJM41" s="119"/>
      <c r="OJN41" s="119"/>
      <c r="OJO41" s="119"/>
      <c r="OJP41" s="119"/>
      <c r="OJQ41" s="119"/>
      <c r="OJR41" s="119"/>
      <c r="OJS41" s="119"/>
      <c r="OJT41" s="119"/>
      <c r="OJU41" s="119"/>
      <c r="OJV41" s="119"/>
      <c r="OJW41" s="119"/>
      <c r="OJX41" s="119"/>
      <c r="OJY41" s="119"/>
      <c r="OJZ41" s="119"/>
      <c r="OKA41" s="119"/>
      <c r="OKB41" s="119"/>
      <c r="OKC41" s="119"/>
      <c r="OKD41" s="119"/>
      <c r="OKE41" s="119"/>
      <c r="OKF41" s="119"/>
      <c r="OKG41" s="119"/>
      <c r="OKH41" s="119"/>
      <c r="OKI41" s="119"/>
      <c r="OKJ41" s="119"/>
      <c r="OKK41" s="119"/>
      <c r="OKL41" s="119"/>
      <c r="OKM41" s="119"/>
      <c r="OKN41" s="119"/>
      <c r="OKO41" s="119"/>
      <c r="OKP41" s="119"/>
      <c r="OKQ41" s="119"/>
      <c r="OKR41" s="119"/>
      <c r="OKS41" s="119"/>
      <c r="OKT41" s="119"/>
      <c r="OKU41" s="119"/>
      <c r="OKV41" s="119"/>
      <c r="OKW41" s="119"/>
      <c r="OKX41" s="119"/>
      <c r="OKY41" s="119"/>
      <c r="OKZ41" s="119"/>
      <c r="OLA41" s="119"/>
      <c r="OLB41" s="119"/>
      <c r="OLC41" s="119"/>
      <c r="OLD41" s="119"/>
      <c r="OLE41" s="119"/>
      <c r="OLF41" s="119"/>
      <c r="OLG41" s="119"/>
      <c r="OLH41" s="119"/>
      <c r="OLI41" s="119"/>
      <c r="OLJ41" s="119"/>
      <c r="OLK41" s="119"/>
      <c r="OLL41" s="119"/>
      <c r="OLM41" s="119"/>
      <c r="OLN41" s="119"/>
      <c r="OLO41" s="119"/>
      <c r="OLP41" s="119"/>
      <c r="OLQ41" s="119"/>
      <c r="OLR41" s="119"/>
      <c r="OLS41" s="119"/>
      <c r="OLT41" s="119"/>
      <c r="OLU41" s="119"/>
      <c r="OLV41" s="119"/>
      <c r="OLW41" s="119"/>
      <c r="OLX41" s="119"/>
      <c r="OLY41" s="119"/>
      <c r="OLZ41" s="119"/>
      <c r="OMA41" s="119"/>
      <c r="OMB41" s="119"/>
      <c r="OMC41" s="119"/>
      <c r="OMD41" s="119"/>
      <c r="OME41" s="119"/>
      <c r="OMF41" s="119"/>
      <c r="OMG41" s="119"/>
      <c r="OMH41" s="119"/>
      <c r="OMI41" s="119"/>
      <c r="OMJ41" s="119"/>
      <c r="OMK41" s="119"/>
      <c r="OML41" s="119"/>
      <c r="OMM41" s="119"/>
      <c r="OMN41" s="119"/>
      <c r="OMO41" s="119"/>
      <c r="OMP41" s="119"/>
      <c r="OMQ41" s="119"/>
      <c r="OMR41" s="119"/>
      <c r="OMS41" s="119"/>
      <c r="OMT41" s="119"/>
      <c r="OMU41" s="119"/>
      <c r="OMV41" s="119"/>
      <c r="OMW41" s="119"/>
      <c r="OMX41" s="119"/>
      <c r="OMY41" s="119"/>
      <c r="OMZ41" s="119"/>
      <c r="ONA41" s="119"/>
      <c r="ONB41" s="119"/>
      <c r="ONC41" s="119"/>
      <c r="OND41" s="119"/>
      <c r="ONE41" s="119"/>
      <c r="ONF41" s="119"/>
      <c r="ONG41" s="119"/>
      <c r="ONH41" s="119"/>
      <c r="ONI41" s="119"/>
      <c r="ONJ41" s="119"/>
      <c r="ONK41" s="119"/>
      <c r="ONL41" s="119"/>
      <c r="ONM41" s="119"/>
      <c r="ONN41" s="119"/>
      <c r="ONO41" s="119"/>
      <c r="ONP41" s="119"/>
      <c r="ONQ41" s="119"/>
      <c r="ONR41" s="119"/>
      <c r="ONS41" s="119"/>
      <c r="ONT41" s="119"/>
      <c r="ONU41" s="119"/>
      <c r="ONV41" s="119"/>
      <c r="ONW41" s="119"/>
      <c r="ONX41" s="119"/>
      <c r="ONY41" s="119"/>
      <c r="ONZ41" s="119"/>
      <c r="OOA41" s="119"/>
      <c r="OOB41" s="119"/>
      <c r="OOC41" s="119"/>
      <c r="OOD41" s="119"/>
      <c r="OOE41" s="119"/>
      <c r="OOF41" s="119"/>
      <c r="OOG41" s="119"/>
      <c r="OOH41" s="119"/>
      <c r="OOI41" s="119"/>
      <c r="OOJ41" s="119"/>
      <c r="OOK41" s="119"/>
      <c r="OOL41" s="119"/>
      <c r="OOM41" s="119"/>
      <c r="OON41" s="119"/>
      <c r="OOO41" s="119"/>
      <c r="OOP41" s="119"/>
      <c r="OOQ41" s="119"/>
      <c r="OOR41" s="119"/>
      <c r="OOS41" s="119"/>
      <c r="OOT41" s="119"/>
      <c r="OOU41" s="119"/>
      <c r="OOV41" s="119"/>
      <c r="OOW41" s="119"/>
      <c r="OOX41" s="119"/>
      <c r="OOY41" s="119"/>
      <c r="OOZ41" s="119"/>
      <c r="OPA41" s="119"/>
      <c r="OPB41" s="119"/>
      <c r="OPC41" s="119"/>
      <c r="OPD41" s="119"/>
      <c r="OPE41" s="119"/>
      <c r="OPF41" s="119"/>
      <c r="OPG41" s="119"/>
      <c r="OPH41" s="119"/>
      <c r="OPI41" s="119"/>
      <c r="OPJ41" s="119"/>
      <c r="OPK41" s="119"/>
      <c r="OPL41" s="119"/>
      <c r="OPM41" s="119"/>
      <c r="OPN41" s="119"/>
      <c r="OPO41" s="119"/>
      <c r="OPP41" s="119"/>
      <c r="OPQ41" s="119"/>
      <c r="OPR41" s="119"/>
      <c r="OPS41" s="119"/>
      <c r="OPT41" s="119"/>
      <c r="OPU41" s="119"/>
      <c r="OPV41" s="119"/>
      <c r="OPW41" s="119"/>
      <c r="OPX41" s="119"/>
      <c r="OPY41" s="119"/>
      <c r="OPZ41" s="119"/>
      <c r="OQA41" s="119"/>
      <c r="OQB41" s="119"/>
      <c r="OQC41" s="119"/>
      <c r="OQD41" s="119"/>
      <c r="OQE41" s="119"/>
      <c r="OQF41" s="119"/>
      <c r="OQG41" s="119"/>
      <c r="OQH41" s="119"/>
      <c r="OQI41" s="119"/>
      <c r="OQJ41" s="119"/>
      <c r="OQK41" s="119"/>
      <c r="OQL41" s="119"/>
      <c r="OQM41" s="119"/>
      <c r="OQN41" s="119"/>
      <c r="OQO41" s="119"/>
      <c r="OQP41" s="119"/>
      <c r="OQQ41" s="119"/>
      <c r="OQR41" s="119"/>
      <c r="OQS41" s="119"/>
      <c r="OQT41" s="119"/>
      <c r="OQU41" s="119"/>
      <c r="OQV41" s="119"/>
      <c r="OQW41" s="119"/>
      <c r="OQX41" s="119"/>
      <c r="OQY41" s="119"/>
      <c r="OQZ41" s="119"/>
      <c r="ORA41" s="119"/>
      <c r="ORB41" s="119"/>
      <c r="ORC41" s="119"/>
      <c r="ORD41" s="119"/>
      <c r="ORE41" s="119"/>
      <c r="ORF41" s="119"/>
      <c r="ORG41" s="119"/>
      <c r="ORH41" s="119"/>
      <c r="ORI41" s="119"/>
      <c r="ORJ41" s="119"/>
      <c r="ORK41" s="119"/>
      <c r="ORL41" s="119"/>
      <c r="ORM41" s="119"/>
      <c r="ORN41" s="119"/>
      <c r="ORO41" s="119"/>
      <c r="ORP41" s="119"/>
      <c r="ORQ41" s="119"/>
      <c r="ORR41" s="119"/>
      <c r="ORS41" s="119"/>
      <c r="ORT41" s="119"/>
      <c r="ORU41" s="119"/>
      <c r="ORV41" s="119"/>
      <c r="ORW41" s="119"/>
      <c r="ORX41" s="119"/>
      <c r="ORY41" s="119"/>
      <c r="ORZ41" s="119"/>
      <c r="OSA41" s="119"/>
      <c r="OSB41" s="119"/>
      <c r="OSC41" s="119"/>
      <c r="OSD41" s="119"/>
      <c r="OSE41" s="119"/>
      <c r="OSF41" s="119"/>
      <c r="OSG41" s="119"/>
      <c r="OSH41" s="119"/>
      <c r="OSI41" s="119"/>
      <c r="OSJ41" s="119"/>
      <c r="OSK41" s="119"/>
      <c r="OSL41" s="119"/>
      <c r="OSM41" s="119"/>
      <c r="OSN41" s="119"/>
      <c r="OSO41" s="119"/>
      <c r="OSP41" s="119"/>
      <c r="OSQ41" s="119"/>
      <c r="OSR41" s="119"/>
      <c r="OSS41" s="119"/>
      <c r="OST41" s="119"/>
      <c r="OSU41" s="119"/>
      <c r="OSV41" s="119"/>
      <c r="OSW41" s="119"/>
      <c r="OSX41" s="119"/>
      <c r="OSY41" s="119"/>
      <c r="OSZ41" s="119"/>
      <c r="OTA41" s="119"/>
      <c r="OTB41" s="119"/>
      <c r="OTC41" s="119"/>
      <c r="OTD41" s="119"/>
      <c r="OTE41" s="119"/>
      <c r="OTF41" s="119"/>
      <c r="OTG41" s="119"/>
      <c r="OTH41" s="119"/>
      <c r="OTI41" s="119"/>
      <c r="OTJ41" s="119"/>
      <c r="OTK41" s="119"/>
      <c r="OTL41" s="119"/>
      <c r="OTM41" s="119"/>
      <c r="OTN41" s="119"/>
      <c r="OTO41" s="119"/>
      <c r="OTP41" s="119"/>
      <c r="OTQ41" s="119"/>
      <c r="OTR41" s="119"/>
      <c r="OTS41" s="119"/>
      <c r="OTT41" s="119"/>
      <c r="OTU41" s="119"/>
      <c r="OTV41" s="119"/>
      <c r="OTW41" s="119"/>
      <c r="OTX41" s="119"/>
      <c r="OTY41" s="119"/>
      <c r="OTZ41" s="119"/>
      <c r="OUA41" s="119"/>
      <c r="OUB41" s="119"/>
      <c r="OUC41" s="119"/>
      <c r="OUD41" s="119"/>
      <c r="OUE41" s="119"/>
      <c r="OUF41" s="119"/>
      <c r="OUG41" s="119"/>
      <c r="OUH41" s="119"/>
      <c r="OUI41" s="119"/>
      <c r="OUJ41" s="119"/>
      <c r="OUK41" s="119"/>
      <c r="OUL41" s="119"/>
      <c r="OUM41" s="119"/>
      <c r="OUN41" s="119"/>
      <c r="OUO41" s="119"/>
      <c r="OUP41" s="119"/>
      <c r="OUQ41" s="119"/>
      <c r="OUR41" s="119"/>
      <c r="OUS41" s="119"/>
      <c r="OUT41" s="119"/>
      <c r="OUU41" s="119"/>
      <c r="OUV41" s="119"/>
      <c r="OUW41" s="119"/>
      <c r="OUX41" s="119"/>
      <c r="OUY41" s="119"/>
      <c r="OUZ41" s="119"/>
      <c r="OVA41" s="119"/>
      <c r="OVB41" s="119"/>
      <c r="OVC41" s="119"/>
      <c r="OVD41" s="119"/>
      <c r="OVE41" s="119"/>
      <c r="OVF41" s="119"/>
      <c r="OVG41" s="119"/>
      <c r="OVH41" s="119"/>
      <c r="OVI41" s="119"/>
      <c r="OVJ41" s="119"/>
      <c r="OVK41" s="119"/>
      <c r="OVL41" s="119"/>
      <c r="OVM41" s="119"/>
      <c r="OVN41" s="119"/>
      <c r="OVO41" s="119"/>
      <c r="OVP41" s="119"/>
      <c r="OVQ41" s="119"/>
      <c r="OVR41" s="119"/>
      <c r="OVS41" s="119"/>
      <c r="OVT41" s="119"/>
      <c r="OVU41" s="119"/>
      <c r="OVV41" s="119"/>
      <c r="OVW41" s="119"/>
      <c r="OVX41" s="119"/>
      <c r="OVY41" s="119"/>
      <c r="OVZ41" s="119"/>
      <c r="OWA41" s="119"/>
      <c r="OWB41" s="119"/>
      <c r="OWC41" s="119"/>
      <c r="OWD41" s="119"/>
      <c r="OWE41" s="119"/>
      <c r="OWF41" s="119"/>
      <c r="OWG41" s="119"/>
      <c r="OWH41" s="119"/>
      <c r="OWI41" s="119"/>
      <c r="OWJ41" s="119"/>
      <c r="OWK41" s="119"/>
      <c r="OWL41" s="119"/>
      <c r="OWM41" s="119"/>
      <c r="OWN41" s="119"/>
      <c r="OWO41" s="119"/>
      <c r="OWP41" s="119"/>
      <c r="OWQ41" s="119"/>
      <c r="OWR41" s="119"/>
      <c r="OWS41" s="119"/>
      <c r="OWT41" s="119"/>
      <c r="OWU41" s="119"/>
      <c r="OWV41" s="119"/>
      <c r="OWW41" s="119"/>
      <c r="OWX41" s="119"/>
      <c r="OWY41" s="119"/>
      <c r="OWZ41" s="119"/>
      <c r="OXA41" s="119"/>
      <c r="OXB41" s="119"/>
      <c r="OXC41" s="119"/>
      <c r="OXD41" s="119"/>
      <c r="OXE41" s="119"/>
      <c r="OXF41" s="119"/>
      <c r="OXG41" s="119"/>
      <c r="OXH41" s="119"/>
      <c r="OXI41" s="119"/>
      <c r="OXJ41" s="119"/>
      <c r="OXK41" s="119"/>
      <c r="OXL41" s="119"/>
      <c r="OXM41" s="119"/>
      <c r="OXN41" s="119"/>
      <c r="OXO41" s="119"/>
      <c r="OXP41" s="119"/>
      <c r="OXQ41" s="119"/>
      <c r="OXR41" s="119"/>
      <c r="OXS41" s="119"/>
      <c r="OXT41" s="119"/>
      <c r="OXU41" s="119"/>
      <c r="OXV41" s="119"/>
      <c r="OXW41" s="119"/>
      <c r="OXX41" s="119"/>
      <c r="OXY41" s="119"/>
      <c r="OXZ41" s="119"/>
      <c r="OYA41" s="119"/>
      <c r="OYB41" s="119"/>
      <c r="OYC41" s="119"/>
      <c r="OYD41" s="119"/>
      <c r="OYE41" s="119"/>
      <c r="OYF41" s="119"/>
      <c r="OYG41" s="119"/>
      <c r="OYH41" s="119"/>
      <c r="OYI41" s="119"/>
      <c r="OYJ41" s="119"/>
      <c r="OYK41" s="119"/>
      <c r="OYL41" s="119"/>
      <c r="OYM41" s="119"/>
      <c r="OYN41" s="119"/>
      <c r="OYO41" s="119"/>
      <c r="OYP41" s="119"/>
      <c r="OYQ41" s="119"/>
      <c r="OYR41" s="119"/>
      <c r="OYS41" s="119"/>
      <c r="OYT41" s="119"/>
      <c r="OYU41" s="119"/>
      <c r="OYV41" s="119"/>
      <c r="OYW41" s="119"/>
      <c r="OYX41" s="119"/>
      <c r="OYY41" s="119"/>
      <c r="OYZ41" s="119"/>
      <c r="OZA41" s="119"/>
      <c r="OZB41" s="119"/>
      <c r="OZC41" s="119"/>
      <c r="OZD41" s="119"/>
      <c r="OZE41" s="119"/>
      <c r="OZF41" s="119"/>
      <c r="OZG41" s="119"/>
      <c r="OZH41" s="119"/>
      <c r="OZI41" s="119"/>
      <c r="OZJ41" s="119"/>
      <c r="OZK41" s="119"/>
      <c r="OZL41" s="119"/>
      <c r="OZM41" s="119"/>
      <c r="OZN41" s="119"/>
      <c r="OZO41" s="119"/>
      <c r="OZP41" s="119"/>
      <c r="OZQ41" s="119"/>
      <c r="OZR41" s="119"/>
      <c r="OZS41" s="119"/>
      <c r="OZT41" s="119"/>
      <c r="OZU41" s="119"/>
      <c r="OZV41" s="119"/>
      <c r="OZW41" s="119"/>
      <c r="OZX41" s="119"/>
      <c r="OZY41" s="119"/>
      <c r="OZZ41" s="119"/>
      <c r="PAA41" s="119"/>
      <c r="PAB41" s="119"/>
      <c r="PAC41" s="119"/>
      <c r="PAD41" s="119"/>
      <c r="PAE41" s="119"/>
      <c r="PAF41" s="119"/>
      <c r="PAG41" s="119"/>
      <c r="PAH41" s="119"/>
      <c r="PAI41" s="119"/>
      <c r="PAJ41" s="119"/>
      <c r="PAK41" s="119"/>
      <c r="PAL41" s="119"/>
      <c r="PAM41" s="119"/>
      <c r="PAN41" s="119"/>
      <c r="PAO41" s="119"/>
      <c r="PAP41" s="119"/>
      <c r="PAQ41" s="119"/>
      <c r="PAR41" s="119"/>
      <c r="PAS41" s="119"/>
      <c r="PAT41" s="119"/>
      <c r="PAU41" s="119"/>
      <c r="PAV41" s="119"/>
      <c r="PAW41" s="119"/>
      <c r="PAX41" s="119"/>
      <c r="PAY41" s="119"/>
      <c r="PAZ41" s="119"/>
      <c r="PBA41" s="119"/>
      <c r="PBB41" s="119"/>
      <c r="PBC41" s="119"/>
      <c r="PBD41" s="119"/>
      <c r="PBE41" s="119"/>
      <c r="PBF41" s="119"/>
      <c r="PBG41" s="119"/>
      <c r="PBH41" s="119"/>
      <c r="PBI41" s="119"/>
      <c r="PBJ41" s="119"/>
      <c r="PBK41" s="119"/>
      <c r="PBL41" s="119"/>
      <c r="PBM41" s="119"/>
      <c r="PBN41" s="119"/>
      <c r="PBO41" s="119"/>
      <c r="PBP41" s="119"/>
      <c r="PBQ41" s="119"/>
      <c r="PBR41" s="119"/>
      <c r="PBS41" s="119"/>
      <c r="PBT41" s="119"/>
      <c r="PBU41" s="119"/>
      <c r="PBV41" s="119"/>
      <c r="PBW41" s="119"/>
      <c r="PBX41" s="119"/>
      <c r="PBY41" s="119"/>
      <c r="PBZ41" s="119"/>
      <c r="PCA41" s="119"/>
      <c r="PCB41" s="119"/>
      <c r="PCC41" s="119"/>
      <c r="PCD41" s="119"/>
      <c r="PCE41" s="119"/>
      <c r="PCF41" s="119"/>
      <c r="PCG41" s="119"/>
      <c r="PCH41" s="119"/>
      <c r="PCI41" s="119"/>
      <c r="PCJ41" s="119"/>
      <c r="PCK41" s="119"/>
      <c r="PCL41" s="119"/>
      <c r="PCM41" s="119"/>
      <c r="PCN41" s="119"/>
      <c r="PCO41" s="119"/>
      <c r="PCP41" s="119"/>
      <c r="PCQ41" s="119"/>
      <c r="PCR41" s="119"/>
      <c r="PCS41" s="119"/>
      <c r="PCT41" s="119"/>
      <c r="PCU41" s="119"/>
      <c r="PCV41" s="119"/>
      <c r="PCW41" s="119"/>
      <c r="PCX41" s="119"/>
      <c r="PCY41" s="119"/>
      <c r="PCZ41" s="119"/>
      <c r="PDA41" s="119"/>
      <c r="PDB41" s="119"/>
      <c r="PDC41" s="119"/>
      <c r="PDD41" s="119"/>
      <c r="PDE41" s="119"/>
      <c r="PDF41" s="119"/>
      <c r="PDG41" s="119"/>
      <c r="PDH41" s="119"/>
      <c r="PDI41" s="119"/>
      <c r="PDJ41" s="119"/>
      <c r="PDK41" s="119"/>
      <c r="PDL41" s="119"/>
      <c r="PDM41" s="119"/>
      <c r="PDN41" s="119"/>
      <c r="PDO41" s="119"/>
      <c r="PDP41" s="119"/>
      <c r="PDQ41" s="119"/>
      <c r="PDR41" s="119"/>
      <c r="PDS41" s="119"/>
      <c r="PDT41" s="119"/>
      <c r="PDU41" s="119"/>
      <c r="PDV41" s="119"/>
      <c r="PDW41" s="119"/>
      <c r="PDX41" s="119"/>
      <c r="PDY41" s="119"/>
      <c r="PDZ41" s="119"/>
      <c r="PEA41" s="119"/>
      <c r="PEB41" s="119"/>
      <c r="PEC41" s="119"/>
      <c r="PED41" s="119"/>
      <c r="PEE41" s="119"/>
      <c r="PEF41" s="119"/>
      <c r="PEG41" s="119"/>
      <c r="PEH41" s="119"/>
      <c r="PEI41" s="119"/>
      <c r="PEJ41" s="119"/>
      <c r="PEK41" s="119"/>
      <c r="PEL41" s="119"/>
      <c r="PEM41" s="119"/>
      <c r="PEN41" s="119"/>
      <c r="PEO41" s="119"/>
      <c r="PEP41" s="119"/>
      <c r="PEQ41" s="119"/>
      <c r="PER41" s="119"/>
      <c r="PES41" s="119"/>
      <c r="PET41" s="119"/>
      <c r="PEU41" s="119"/>
      <c r="PEV41" s="119"/>
      <c r="PEW41" s="119"/>
      <c r="PEX41" s="119"/>
      <c r="PEY41" s="119"/>
      <c r="PEZ41" s="119"/>
      <c r="PFA41" s="119"/>
      <c r="PFB41" s="119"/>
      <c r="PFC41" s="119"/>
      <c r="PFD41" s="119"/>
      <c r="PFE41" s="119"/>
      <c r="PFF41" s="119"/>
      <c r="PFG41" s="119"/>
      <c r="PFH41" s="119"/>
      <c r="PFI41" s="119"/>
      <c r="PFJ41" s="119"/>
      <c r="PFK41" s="119"/>
      <c r="PFL41" s="119"/>
      <c r="PFM41" s="119"/>
      <c r="PFN41" s="119"/>
      <c r="PFO41" s="119"/>
      <c r="PFP41" s="119"/>
      <c r="PFQ41" s="119"/>
      <c r="PFR41" s="119"/>
      <c r="PFS41" s="119"/>
      <c r="PFT41" s="119"/>
      <c r="PFU41" s="119"/>
      <c r="PFV41" s="119"/>
      <c r="PFW41" s="119"/>
      <c r="PFX41" s="119"/>
      <c r="PFY41" s="119"/>
      <c r="PFZ41" s="119"/>
      <c r="PGA41" s="119"/>
      <c r="PGB41" s="119"/>
      <c r="PGC41" s="119"/>
      <c r="PGD41" s="119"/>
      <c r="PGE41" s="119"/>
      <c r="PGF41" s="119"/>
      <c r="PGG41" s="119"/>
      <c r="PGH41" s="119"/>
      <c r="PGI41" s="119"/>
      <c r="PGJ41" s="119"/>
      <c r="PGK41" s="119"/>
      <c r="PGL41" s="119"/>
      <c r="PGM41" s="119"/>
      <c r="PGN41" s="119"/>
      <c r="PGO41" s="119"/>
      <c r="PGP41" s="119"/>
      <c r="PGQ41" s="119"/>
      <c r="PGR41" s="119"/>
      <c r="PGS41" s="119"/>
      <c r="PGT41" s="119"/>
      <c r="PGU41" s="119"/>
      <c r="PGV41" s="119"/>
      <c r="PGW41" s="119"/>
      <c r="PGX41" s="119"/>
      <c r="PGY41" s="119"/>
      <c r="PGZ41" s="119"/>
      <c r="PHA41" s="119"/>
      <c r="PHB41" s="119"/>
      <c r="PHC41" s="119"/>
      <c r="PHD41" s="119"/>
      <c r="PHE41" s="119"/>
      <c r="PHF41" s="119"/>
      <c r="PHG41" s="119"/>
      <c r="PHH41" s="119"/>
      <c r="PHI41" s="119"/>
      <c r="PHJ41" s="119"/>
      <c r="PHK41" s="119"/>
      <c r="PHL41" s="119"/>
      <c r="PHM41" s="119"/>
      <c r="PHN41" s="119"/>
      <c r="PHO41" s="119"/>
      <c r="PHP41" s="119"/>
      <c r="PHQ41" s="119"/>
      <c r="PHR41" s="119"/>
      <c r="PHS41" s="119"/>
      <c r="PHT41" s="119"/>
      <c r="PHU41" s="119"/>
      <c r="PHV41" s="119"/>
      <c r="PHW41" s="119"/>
      <c r="PHX41" s="119"/>
      <c r="PHY41" s="119"/>
      <c r="PHZ41" s="119"/>
      <c r="PIA41" s="119"/>
      <c r="PIB41" s="119"/>
      <c r="PIC41" s="119"/>
      <c r="PID41" s="119"/>
      <c r="PIE41" s="119"/>
      <c r="PIF41" s="119"/>
      <c r="PIG41" s="119"/>
      <c r="PIH41" s="119"/>
      <c r="PII41" s="119"/>
      <c r="PIJ41" s="119"/>
      <c r="PIK41" s="119"/>
      <c r="PIL41" s="119"/>
      <c r="PIM41" s="119"/>
      <c r="PIN41" s="119"/>
      <c r="PIO41" s="119"/>
      <c r="PIP41" s="119"/>
      <c r="PIQ41" s="119"/>
      <c r="PIR41" s="119"/>
      <c r="PIS41" s="119"/>
      <c r="PIT41" s="119"/>
      <c r="PIU41" s="119"/>
      <c r="PIV41" s="119"/>
      <c r="PIW41" s="119"/>
      <c r="PIX41" s="119"/>
      <c r="PIY41" s="119"/>
      <c r="PIZ41" s="119"/>
      <c r="PJA41" s="119"/>
      <c r="PJB41" s="119"/>
      <c r="PJC41" s="119"/>
      <c r="PJD41" s="119"/>
      <c r="PJE41" s="119"/>
      <c r="PJF41" s="119"/>
      <c r="PJG41" s="119"/>
      <c r="PJH41" s="119"/>
      <c r="PJI41" s="119"/>
      <c r="PJJ41" s="119"/>
      <c r="PJK41" s="119"/>
      <c r="PJL41" s="119"/>
      <c r="PJM41" s="119"/>
      <c r="PJN41" s="119"/>
      <c r="PJO41" s="119"/>
      <c r="PJP41" s="119"/>
      <c r="PJQ41" s="119"/>
      <c r="PJR41" s="119"/>
      <c r="PJS41" s="119"/>
      <c r="PJT41" s="119"/>
      <c r="PJU41" s="119"/>
      <c r="PJV41" s="119"/>
      <c r="PJW41" s="119"/>
      <c r="PJX41" s="119"/>
      <c r="PJY41" s="119"/>
      <c r="PJZ41" s="119"/>
      <c r="PKA41" s="119"/>
      <c r="PKB41" s="119"/>
      <c r="PKC41" s="119"/>
      <c r="PKD41" s="119"/>
      <c r="PKE41" s="119"/>
      <c r="PKF41" s="119"/>
      <c r="PKG41" s="119"/>
      <c r="PKH41" s="119"/>
      <c r="PKI41" s="119"/>
      <c r="PKJ41" s="119"/>
      <c r="PKK41" s="119"/>
      <c r="PKL41" s="119"/>
      <c r="PKM41" s="119"/>
      <c r="PKN41" s="119"/>
      <c r="PKO41" s="119"/>
      <c r="PKP41" s="119"/>
      <c r="PKQ41" s="119"/>
      <c r="PKR41" s="119"/>
      <c r="PKS41" s="119"/>
      <c r="PKT41" s="119"/>
      <c r="PKU41" s="119"/>
      <c r="PKV41" s="119"/>
      <c r="PKW41" s="119"/>
      <c r="PKX41" s="119"/>
      <c r="PKY41" s="119"/>
      <c r="PKZ41" s="119"/>
      <c r="PLA41" s="119"/>
      <c r="PLB41" s="119"/>
      <c r="PLC41" s="119"/>
      <c r="PLD41" s="119"/>
      <c r="PLE41" s="119"/>
      <c r="PLF41" s="119"/>
      <c r="PLG41" s="119"/>
      <c r="PLH41" s="119"/>
      <c r="PLI41" s="119"/>
      <c r="PLJ41" s="119"/>
      <c r="PLK41" s="119"/>
      <c r="PLL41" s="119"/>
      <c r="PLM41" s="119"/>
      <c r="PLN41" s="119"/>
      <c r="PLO41" s="119"/>
      <c r="PLP41" s="119"/>
      <c r="PLQ41" s="119"/>
      <c r="PLR41" s="119"/>
      <c r="PLS41" s="119"/>
      <c r="PLT41" s="119"/>
      <c r="PLU41" s="119"/>
      <c r="PLV41" s="119"/>
      <c r="PLW41" s="119"/>
      <c r="PLX41" s="119"/>
      <c r="PLY41" s="119"/>
      <c r="PLZ41" s="119"/>
      <c r="PMA41" s="119"/>
      <c r="PMB41" s="119"/>
      <c r="PMC41" s="119"/>
      <c r="PMD41" s="119"/>
      <c r="PME41" s="119"/>
      <c r="PMF41" s="119"/>
      <c r="PMG41" s="119"/>
      <c r="PMH41" s="119"/>
      <c r="PMI41" s="119"/>
      <c r="PMJ41" s="119"/>
      <c r="PMK41" s="119"/>
      <c r="PML41" s="119"/>
      <c r="PMM41" s="119"/>
      <c r="PMN41" s="119"/>
      <c r="PMO41" s="119"/>
      <c r="PMP41" s="119"/>
      <c r="PMQ41" s="119"/>
      <c r="PMR41" s="119"/>
      <c r="PMS41" s="119"/>
      <c r="PMT41" s="119"/>
      <c r="PMU41" s="119"/>
      <c r="PMV41" s="119"/>
      <c r="PMW41" s="119"/>
      <c r="PMX41" s="119"/>
      <c r="PMY41" s="119"/>
      <c r="PMZ41" s="119"/>
      <c r="PNA41" s="119"/>
      <c r="PNB41" s="119"/>
      <c r="PNC41" s="119"/>
      <c r="PND41" s="119"/>
      <c r="PNE41" s="119"/>
      <c r="PNF41" s="119"/>
      <c r="PNG41" s="119"/>
      <c r="PNH41" s="119"/>
      <c r="PNI41" s="119"/>
      <c r="PNJ41" s="119"/>
      <c r="PNK41" s="119"/>
      <c r="PNL41" s="119"/>
      <c r="PNM41" s="119"/>
      <c r="PNN41" s="119"/>
      <c r="PNO41" s="119"/>
      <c r="PNP41" s="119"/>
      <c r="PNQ41" s="119"/>
      <c r="PNR41" s="119"/>
      <c r="PNS41" s="119"/>
      <c r="PNT41" s="119"/>
      <c r="PNU41" s="119"/>
      <c r="PNV41" s="119"/>
      <c r="PNW41" s="119"/>
      <c r="PNX41" s="119"/>
      <c r="PNY41" s="119"/>
      <c r="PNZ41" s="119"/>
      <c r="POA41" s="119"/>
      <c r="POB41" s="119"/>
      <c r="POC41" s="119"/>
      <c r="POD41" s="119"/>
      <c r="POE41" s="119"/>
      <c r="POF41" s="119"/>
      <c r="POG41" s="119"/>
      <c r="POH41" s="119"/>
      <c r="POI41" s="119"/>
      <c r="POJ41" s="119"/>
      <c r="POK41" s="119"/>
      <c r="POL41" s="119"/>
      <c r="POM41" s="119"/>
      <c r="PON41" s="119"/>
      <c r="POO41" s="119"/>
      <c r="POP41" s="119"/>
      <c r="POQ41" s="119"/>
      <c r="POR41" s="119"/>
      <c r="POS41" s="119"/>
      <c r="POT41" s="119"/>
      <c r="POU41" s="119"/>
      <c r="POV41" s="119"/>
      <c r="POW41" s="119"/>
      <c r="POX41" s="119"/>
      <c r="POY41" s="119"/>
      <c r="POZ41" s="119"/>
      <c r="PPA41" s="119"/>
      <c r="PPB41" s="119"/>
      <c r="PPC41" s="119"/>
      <c r="PPD41" s="119"/>
      <c r="PPE41" s="119"/>
      <c r="PPF41" s="119"/>
      <c r="PPG41" s="119"/>
      <c r="PPH41" s="119"/>
      <c r="PPI41" s="119"/>
      <c r="PPJ41" s="119"/>
      <c r="PPK41" s="119"/>
      <c r="PPL41" s="119"/>
      <c r="PPM41" s="119"/>
      <c r="PPN41" s="119"/>
      <c r="PPO41" s="119"/>
      <c r="PPP41" s="119"/>
      <c r="PPQ41" s="119"/>
      <c r="PPR41" s="119"/>
      <c r="PPS41" s="119"/>
      <c r="PPT41" s="119"/>
      <c r="PPU41" s="119"/>
      <c r="PPV41" s="119"/>
      <c r="PPW41" s="119"/>
      <c r="PPX41" s="119"/>
      <c r="PPY41" s="119"/>
      <c r="PPZ41" s="119"/>
      <c r="PQA41" s="119"/>
      <c r="PQB41" s="119"/>
      <c r="PQC41" s="119"/>
      <c r="PQD41" s="119"/>
      <c r="PQE41" s="119"/>
      <c r="PQF41" s="119"/>
      <c r="PQG41" s="119"/>
      <c r="PQH41" s="119"/>
      <c r="PQI41" s="119"/>
      <c r="PQJ41" s="119"/>
      <c r="PQK41" s="119"/>
      <c r="PQL41" s="119"/>
      <c r="PQM41" s="119"/>
      <c r="PQN41" s="119"/>
      <c r="PQO41" s="119"/>
      <c r="PQP41" s="119"/>
      <c r="PQQ41" s="119"/>
      <c r="PQR41" s="119"/>
      <c r="PQS41" s="119"/>
      <c r="PQT41" s="119"/>
      <c r="PQU41" s="119"/>
      <c r="PQV41" s="119"/>
      <c r="PQW41" s="119"/>
      <c r="PQX41" s="119"/>
      <c r="PQY41" s="119"/>
      <c r="PQZ41" s="119"/>
      <c r="PRA41" s="119"/>
      <c r="PRB41" s="119"/>
      <c r="PRC41" s="119"/>
      <c r="PRD41" s="119"/>
      <c r="PRE41" s="119"/>
      <c r="PRF41" s="119"/>
      <c r="PRG41" s="119"/>
      <c r="PRH41" s="119"/>
      <c r="PRI41" s="119"/>
      <c r="PRJ41" s="119"/>
      <c r="PRK41" s="119"/>
      <c r="PRL41" s="119"/>
      <c r="PRM41" s="119"/>
      <c r="PRN41" s="119"/>
      <c r="PRO41" s="119"/>
      <c r="PRP41" s="119"/>
      <c r="PRQ41" s="119"/>
      <c r="PRR41" s="119"/>
      <c r="PRS41" s="119"/>
      <c r="PRT41" s="119"/>
      <c r="PRU41" s="119"/>
      <c r="PRV41" s="119"/>
      <c r="PRW41" s="119"/>
      <c r="PRX41" s="119"/>
      <c r="PRY41" s="119"/>
      <c r="PRZ41" s="119"/>
      <c r="PSA41" s="119"/>
      <c r="PSB41" s="119"/>
      <c r="PSC41" s="119"/>
      <c r="PSD41" s="119"/>
      <c r="PSE41" s="119"/>
      <c r="PSF41" s="119"/>
      <c r="PSG41" s="119"/>
      <c r="PSH41" s="119"/>
      <c r="PSI41" s="119"/>
      <c r="PSJ41" s="119"/>
      <c r="PSK41" s="119"/>
      <c r="PSL41" s="119"/>
      <c r="PSM41" s="119"/>
      <c r="PSN41" s="119"/>
      <c r="PSO41" s="119"/>
      <c r="PSP41" s="119"/>
      <c r="PSQ41" s="119"/>
      <c r="PSR41" s="119"/>
      <c r="PSS41" s="119"/>
      <c r="PST41" s="119"/>
      <c r="PSU41" s="119"/>
      <c r="PSV41" s="119"/>
      <c r="PSW41" s="119"/>
      <c r="PSX41" s="119"/>
      <c r="PSY41" s="119"/>
      <c r="PSZ41" s="119"/>
      <c r="PTA41" s="119"/>
      <c r="PTB41" s="119"/>
      <c r="PTC41" s="119"/>
      <c r="PTD41" s="119"/>
      <c r="PTE41" s="119"/>
      <c r="PTF41" s="119"/>
      <c r="PTG41" s="119"/>
      <c r="PTH41" s="119"/>
      <c r="PTI41" s="119"/>
      <c r="PTJ41" s="119"/>
      <c r="PTK41" s="119"/>
      <c r="PTL41" s="119"/>
      <c r="PTM41" s="119"/>
      <c r="PTN41" s="119"/>
      <c r="PTO41" s="119"/>
      <c r="PTP41" s="119"/>
      <c r="PTQ41" s="119"/>
      <c r="PTR41" s="119"/>
      <c r="PTS41" s="119"/>
      <c r="PTT41" s="119"/>
      <c r="PTU41" s="119"/>
      <c r="PTV41" s="119"/>
      <c r="PTW41" s="119"/>
      <c r="PTX41" s="119"/>
      <c r="PTY41" s="119"/>
      <c r="PTZ41" s="119"/>
      <c r="PUA41" s="119"/>
      <c r="PUB41" s="119"/>
      <c r="PUC41" s="119"/>
      <c r="PUD41" s="119"/>
      <c r="PUE41" s="119"/>
      <c r="PUF41" s="119"/>
      <c r="PUG41" s="119"/>
      <c r="PUH41" s="119"/>
      <c r="PUI41" s="119"/>
      <c r="PUJ41" s="119"/>
      <c r="PUK41" s="119"/>
      <c r="PUL41" s="119"/>
      <c r="PUM41" s="119"/>
      <c r="PUN41" s="119"/>
      <c r="PUO41" s="119"/>
      <c r="PUP41" s="119"/>
      <c r="PUQ41" s="119"/>
      <c r="PUR41" s="119"/>
      <c r="PUS41" s="119"/>
      <c r="PUT41" s="119"/>
      <c r="PUU41" s="119"/>
      <c r="PUV41" s="119"/>
      <c r="PUW41" s="119"/>
      <c r="PUX41" s="119"/>
      <c r="PUY41" s="119"/>
      <c r="PUZ41" s="119"/>
      <c r="PVA41" s="119"/>
      <c r="PVB41" s="119"/>
      <c r="PVC41" s="119"/>
      <c r="PVD41" s="119"/>
      <c r="PVE41" s="119"/>
      <c r="PVF41" s="119"/>
      <c r="PVG41" s="119"/>
      <c r="PVH41" s="119"/>
      <c r="PVI41" s="119"/>
      <c r="PVJ41" s="119"/>
      <c r="PVK41" s="119"/>
      <c r="PVL41" s="119"/>
      <c r="PVM41" s="119"/>
      <c r="PVN41" s="119"/>
      <c r="PVO41" s="119"/>
      <c r="PVP41" s="119"/>
      <c r="PVQ41" s="119"/>
      <c r="PVR41" s="119"/>
      <c r="PVS41" s="119"/>
      <c r="PVT41" s="119"/>
      <c r="PVU41" s="119"/>
      <c r="PVV41" s="119"/>
      <c r="PVW41" s="119"/>
      <c r="PVX41" s="119"/>
      <c r="PVY41" s="119"/>
      <c r="PVZ41" s="119"/>
      <c r="PWA41" s="119"/>
      <c r="PWB41" s="119"/>
      <c r="PWC41" s="119"/>
      <c r="PWD41" s="119"/>
      <c r="PWE41" s="119"/>
      <c r="PWF41" s="119"/>
      <c r="PWG41" s="119"/>
      <c r="PWH41" s="119"/>
      <c r="PWI41" s="119"/>
      <c r="PWJ41" s="119"/>
      <c r="PWK41" s="119"/>
      <c r="PWL41" s="119"/>
      <c r="PWM41" s="119"/>
      <c r="PWN41" s="119"/>
      <c r="PWO41" s="119"/>
      <c r="PWP41" s="119"/>
      <c r="PWQ41" s="119"/>
      <c r="PWR41" s="119"/>
      <c r="PWS41" s="119"/>
      <c r="PWT41" s="119"/>
      <c r="PWU41" s="119"/>
      <c r="PWV41" s="119"/>
      <c r="PWW41" s="119"/>
      <c r="PWX41" s="119"/>
      <c r="PWY41" s="119"/>
      <c r="PWZ41" s="119"/>
      <c r="PXA41" s="119"/>
      <c r="PXB41" s="119"/>
      <c r="PXC41" s="119"/>
      <c r="PXD41" s="119"/>
      <c r="PXE41" s="119"/>
      <c r="PXF41" s="119"/>
      <c r="PXG41" s="119"/>
      <c r="PXH41" s="119"/>
      <c r="PXI41" s="119"/>
      <c r="PXJ41" s="119"/>
      <c r="PXK41" s="119"/>
      <c r="PXL41" s="119"/>
      <c r="PXM41" s="119"/>
      <c r="PXN41" s="119"/>
      <c r="PXO41" s="119"/>
      <c r="PXP41" s="119"/>
      <c r="PXQ41" s="119"/>
      <c r="PXR41" s="119"/>
      <c r="PXS41" s="119"/>
      <c r="PXT41" s="119"/>
      <c r="PXU41" s="119"/>
      <c r="PXV41" s="119"/>
      <c r="PXW41" s="119"/>
      <c r="PXX41" s="119"/>
      <c r="PXY41" s="119"/>
      <c r="PXZ41" s="119"/>
      <c r="PYA41" s="119"/>
      <c r="PYB41" s="119"/>
      <c r="PYC41" s="119"/>
      <c r="PYD41" s="119"/>
      <c r="PYE41" s="119"/>
      <c r="PYF41" s="119"/>
      <c r="PYG41" s="119"/>
      <c r="PYH41" s="119"/>
      <c r="PYI41" s="119"/>
      <c r="PYJ41" s="119"/>
      <c r="PYK41" s="119"/>
      <c r="PYL41" s="119"/>
      <c r="PYM41" s="119"/>
      <c r="PYN41" s="119"/>
      <c r="PYO41" s="119"/>
      <c r="PYP41" s="119"/>
      <c r="PYQ41" s="119"/>
      <c r="PYR41" s="119"/>
      <c r="PYS41" s="119"/>
      <c r="PYT41" s="119"/>
      <c r="PYU41" s="119"/>
      <c r="PYV41" s="119"/>
      <c r="PYW41" s="119"/>
      <c r="PYX41" s="119"/>
      <c r="PYY41" s="119"/>
      <c r="PYZ41" s="119"/>
      <c r="PZA41" s="119"/>
      <c r="PZB41" s="119"/>
      <c r="PZC41" s="119"/>
      <c r="PZD41" s="119"/>
      <c r="PZE41" s="119"/>
      <c r="PZF41" s="119"/>
      <c r="PZG41" s="119"/>
      <c r="PZH41" s="119"/>
      <c r="PZI41" s="119"/>
      <c r="PZJ41" s="119"/>
      <c r="PZK41" s="119"/>
      <c r="PZL41" s="119"/>
      <c r="PZM41" s="119"/>
      <c r="PZN41" s="119"/>
      <c r="PZO41" s="119"/>
      <c r="PZP41" s="119"/>
      <c r="PZQ41" s="119"/>
      <c r="PZR41" s="119"/>
      <c r="PZS41" s="119"/>
      <c r="PZT41" s="119"/>
      <c r="PZU41" s="119"/>
      <c r="PZV41" s="119"/>
      <c r="PZW41" s="119"/>
      <c r="PZX41" s="119"/>
      <c r="PZY41" s="119"/>
      <c r="PZZ41" s="119"/>
      <c r="QAA41" s="119"/>
      <c r="QAB41" s="119"/>
      <c r="QAC41" s="119"/>
      <c r="QAD41" s="119"/>
      <c r="QAE41" s="119"/>
      <c r="QAF41" s="119"/>
      <c r="QAG41" s="119"/>
      <c r="QAH41" s="119"/>
      <c r="QAI41" s="119"/>
      <c r="QAJ41" s="119"/>
      <c r="QAK41" s="119"/>
      <c r="QAL41" s="119"/>
      <c r="QAM41" s="119"/>
      <c r="QAN41" s="119"/>
      <c r="QAO41" s="119"/>
      <c r="QAP41" s="119"/>
      <c r="QAQ41" s="119"/>
      <c r="QAR41" s="119"/>
      <c r="QAS41" s="119"/>
      <c r="QAT41" s="119"/>
      <c r="QAU41" s="119"/>
      <c r="QAV41" s="119"/>
      <c r="QAW41" s="119"/>
      <c r="QAX41" s="119"/>
      <c r="QAY41" s="119"/>
      <c r="QAZ41" s="119"/>
      <c r="QBA41" s="119"/>
      <c r="QBB41" s="119"/>
      <c r="QBC41" s="119"/>
      <c r="QBD41" s="119"/>
      <c r="QBE41" s="119"/>
      <c r="QBF41" s="119"/>
      <c r="QBG41" s="119"/>
      <c r="QBH41" s="119"/>
      <c r="QBI41" s="119"/>
      <c r="QBJ41" s="119"/>
      <c r="QBK41" s="119"/>
      <c r="QBL41" s="119"/>
      <c r="QBM41" s="119"/>
      <c r="QBN41" s="119"/>
      <c r="QBO41" s="119"/>
      <c r="QBP41" s="119"/>
      <c r="QBQ41" s="119"/>
      <c r="QBR41" s="119"/>
      <c r="QBS41" s="119"/>
      <c r="QBT41" s="119"/>
      <c r="QBU41" s="119"/>
      <c r="QBV41" s="119"/>
      <c r="QBW41" s="119"/>
      <c r="QBX41" s="119"/>
      <c r="QBY41" s="119"/>
      <c r="QBZ41" s="119"/>
      <c r="QCA41" s="119"/>
      <c r="QCB41" s="119"/>
      <c r="QCC41" s="119"/>
      <c r="QCD41" s="119"/>
      <c r="QCE41" s="119"/>
      <c r="QCF41" s="119"/>
      <c r="QCG41" s="119"/>
      <c r="QCH41" s="119"/>
      <c r="QCI41" s="119"/>
      <c r="QCJ41" s="119"/>
      <c r="QCK41" s="119"/>
      <c r="QCL41" s="119"/>
      <c r="QCM41" s="119"/>
      <c r="QCN41" s="119"/>
      <c r="QCO41" s="119"/>
      <c r="QCP41" s="119"/>
      <c r="QCQ41" s="119"/>
      <c r="QCR41" s="119"/>
      <c r="QCS41" s="119"/>
      <c r="QCT41" s="119"/>
      <c r="QCU41" s="119"/>
      <c r="QCV41" s="119"/>
      <c r="QCW41" s="119"/>
      <c r="QCX41" s="119"/>
      <c r="QCY41" s="119"/>
      <c r="QCZ41" s="119"/>
      <c r="QDA41" s="119"/>
      <c r="QDB41" s="119"/>
      <c r="QDC41" s="119"/>
      <c r="QDD41" s="119"/>
      <c r="QDE41" s="119"/>
      <c r="QDF41" s="119"/>
      <c r="QDG41" s="119"/>
      <c r="QDH41" s="119"/>
      <c r="QDI41" s="119"/>
      <c r="QDJ41" s="119"/>
      <c r="QDK41" s="119"/>
      <c r="QDL41" s="119"/>
      <c r="QDM41" s="119"/>
      <c r="QDN41" s="119"/>
      <c r="QDO41" s="119"/>
      <c r="QDP41" s="119"/>
      <c r="QDQ41" s="119"/>
      <c r="QDR41" s="119"/>
      <c r="QDS41" s="119"/>
      <c r="QDT41" s="119"/>
      <c r="QDU41" s="119"/>
      <c r="QDV41" s="119"/>
      <c r="QDW41" s="119"/>
      <c r="QDX41" s="119"/>
      <c r="QDY41" s="119"/>
      <c r="QDZ41" s="119"/>
      <c r="QEA41" s="119"/>
      <c r="QEB41" s="119"/>
      <c r="QEC41" s="119"/>
      <c r="QED41" s="119"/>
      <c r="QEE41" s="119"/>
      <c r="QEF41" s="119"/>
      <c r="QEG41" s="119"/>
      <c r="QEH41" s="119"/>
      <c r="QEI41" s="119"/>
      <c r="QEJ41" s="119"/>
      <c r="QEK41" s="119"/>
      <c r="QEL41" s="119"/>
      <c r="QEM41" s="119"/>
      <c r="QEN41" s="119"/>
      <c r="QEO41" s="119"/>
      <c r="QEP41" s="119"/>
      <c r="QEQ41" s="119"/>
      <c r="QER41" s="119"/>
      <c r="QES41" s="119"/>
      <c r="QET41" s="119"/>
      <c r="QEU41" s="119"/>
      <c r="QEV41" s="119"/>
      <c r="QEW41" s="119"/>
      <c r="QEX41" s="119"/>
      <c r="QEY41" s="119"/>
      <c r="QEZ41" s="119"/>
      <c r="QFA41" s="119"/>
      <c r="QFB41" s="119"/>
      <c r="QFC41" s="119"/>
      <c r="QFD41" s="119"/>
      <c r="QFE41" s="119"/>
      <c r="QFF41" s="119"/>
      <c r="QFG41" s="119"/>
      <c r="QFH41" s="119"/>
      <c r="QFI41" s="119"/>
      <c r="QFJ41" s="119"/>
      <c r="QFK41" s="119"/>
      <c r="QFL41" s="119"/>
      <c r="QFM41" s="119"/>
      <c r="QFN41" s="119"/>
      <c r="QFO41" s="119"/>
      <c r="QFP41" s="119"/>
      <c r="QFQ41" s="119"/>
      <c r="QFR41" s="119"/>
      <c r="QFS41" s="119"/>
      <c r="QFT41" s="119"/>
      <c r="QFU41" s="119"/>
      <c r="QFV41" s="119"/>
      <c r="QFW41" s="119"/>
      <c r="QFX41" s="119"/>
      <c r="QFY41" s="119"/>
      <c r="QFZ41" s="119"/>
      <c r="QGA41" s="119"/>
      <c r="QGB41" s="119"/>
      <c r="QGC41" s="119"/>
      <c r="QGD41" s="119"/>
      <c r="QGE41" s="119"/>
      <c r="QGF41" s="119"/>
      <c r="QGG41" s="119"/>
      <c r="QGH41" s="119"/>
      <c r="QGI41" s="119"/>
      <c r="QGJ41" s="119"/>
      <c r="QGK41" s="119"/>
      <c r="QGL41" s="119"/>
      <c r="QGM41" s="119"/>
      <c r="QGN41" s="119"/>
      <c r="QGO41" s="119"/>
      <c r="QGP41" s="119"/>
      <c r="QGQ41" s="119"/>
      <c r="QGR41" s="119"/>
      <c r="QGS41" s="119"/>
      <c r="QGT41" s="119"/>
      <c r="QGU41" s="119"/>
      <c r="QGV41" s="119"/>
      <c r="QGW41" s="119"/>
      <c r="QGX41" s="119"/>
      <c r="QGY41" s="119"/>
      <c r="QGZ41" s="119"/>
      <c r="QHA41" s="119"/>
      <c r="QHB41" s="119"/>
      <c r="QHC41" s="119"/>
      <c r="QHD41" s="119"/>
      <c r="QHE41" s="119"/>
      <c r="QHF41" s="119"/>
      <c r="QHG41" s="119"/>
      <c r="QHH41" s="119"/>
      <c r="QHI41" s="119"/>
      <c r="QHJ41" s="119"/>
      <c r="QHK41" s="119"/>
      <c r="QHL41" s="119"/>
      <c r="QHM41" s="119"/>
      <c r="QHN41" s="119"/>
      <c r="QHO41" s="119"/>
      <c r="QHP41" s="119"/>
      <c r="QHQ41" s="119"/>
      <c r="QHR41" s="119"/>
      <c r="QHS41" s="119"/>
      <c r="QHT41" s="119"/>
      <c r="QHU41" s="119"/>
      <c r="QHV41" s="119"/>
      <c r="QHW41" s="119"/>
      <c r="QHX41" s="119"/>
      <c r="QHY41" s="119"/>
      <c r="QHZ41" s="119"/>
      <c r="QIA41" s="119"/>
      <c r="QIB41" s="119"/>
      <c r="QIC41" s="119"/>
      <c r="QID41" s="119"/>
      <c r="QIE41" s="119"/>
      <c r="QIF41" s="119"/>
      <c r="QIG41" s="119"/>
      <c r="QIH41" s="119"/>
      <c r="QII41" s="119"/>
      <c r="QIJ41" s="119"/>
      <c r="QIK41" s="119"/>
      <c r="QIL41" s="119"/>
      <c r="QIM41" s="119"/>
      <c r="QIN41" s="119"/>
      <c r="QIO41" s="119"/>
      <c r="QIP41" s="119"/>
      <c r="QIQ41" s="119"/>
      <c r="QIR41" s="119"/>
      <c r="QIS41" s="119"/>
      <c r="QIT41" s="119"/>
      <c r="QIU41" s="119"/>
      <c r="QIV41" s="119"/>
      <c r="QIW41" s="119"/>
      <c r="QIX41" s="119"/>
      <c r="QIY41" s="119"/>
      <c r="QIZ41" s="119"/>
      <c r="QJA41" s="119"/>
      <c r="QJB41" s="119"/>
      <c r="QJC41" s="119"/>
      <c r="QJD41" s="119"/>
      <c r="QJE41" s="119"/>
      <c r="QJF41" s="119"/>
      <c r="QJG41" s="119"/>
      <c r="QJH41" s="119"/>
      <c r="QJI41" s="119"/>
      <c r="QJJ41" s="119"/>
      <c r="QJK41" s="119"/>
      <c r="QJL41" s="119"/>
      <c r="QJM41" s="119"/>
      <c r="QJN41" s="119"/>
      <c r="QJO41" s="119"/>
      <c r="QJP41" s="119"/>
      <c r="QJQ41" s="119"/>
      <c r="QJR41" s="119"/>
      <c r="QJS41" s="119"/>
      <c r="QJT41" s="119"/>
      <c r="QJU41" s="119"/>
      <c r="QJV41" s="119"/>
      <c r="QJW41" s="119"/>
      <c r="QJX41" s="119"/>
      <c r="QJY41" s="119"/>
      <c r="QJZ41" s="119"/>
      <c r="QKA41" s="119"/>
      <c r="QKB41" s="119"/>
      <c r="QKC41" s="119"/>
      <c r="QKD41" s="119"/>
      <c r="QKE41" s="119"/>
      <c r="QKF41" s="119"/>
      <c r="QKG41" s="119"/>
      <c r="QKH41" s="119"/>
      <c r="QKI41" s="119"/>
      <c r="QKJ41" s="119"/>
      <c r="QKK41" s="119"/>
      <c r="QKL41" s="119"/>
      <c r="QKM41" s="119"/>
      <c r="QKN41" s="119"/>
      <c r="QKO41" s="119"/>
      <c r="QKP41" s="119"/>
      <c r="QKQ41" s="119"/>
      <c r="QKR41" s="119"/>
      <c r="QKS41" s="119"/>
      <c r="QKT41" s="119"/>
      <c r="QKU41" s="119"/>
      <c r="QKV41" s="119"/>
      <c r="QKW41" s="119"/>
      <c r="QKX41" s="119"/>
      <c r="QKY41" s="119"/>
      <c r="QKZ41" s="119"/>
      <c r="QLA41" s="119"/>
      <c r="QLB41" s="119"/>
      <c r="QLC41" s="119"/>
      <c r="QLD41" s="119"/>
      <c r="QLE41" s="119"/>
      <c r="QLF41" s="119"/>
      <c r="QLG41" s="119"/>
      <c r="QLH41" s="119"/>
      <c r="QLI41" s="119"/>
      <c r="QLJ41" s="119"/>
      <c r="QLK41" s="119"/>
      <c r="QLL41" s="119"/>
      <c r="QLM41" s="119"/>
      <c r="QLN41" s="119"/>
      <c r="QLO41" s="119"/>
      <c r="QLP41" s="119"/>
      <c r="QLQ41" s="119"/>
      <c r="QLR41" s="119"/>
      <c r="QLS41" s="119"/>
      <c r="QLT41" s="119"/>
      <c r="QLU41" s="119"/>
      <c r="QLV41" s="119"/>
      <c r="QLW41" s="119"/>
      <c r="QLX41" s="119"/>
      <c r="QLY41" s="119"/>
      <c r="QLZ41" s="119"/>
      <c r="QMA41" s="119"/>
      <c r="QMB41" s="119"/>
      <c r="QMC41" s="119"/>
      <c r="QMD41" s="119"/>
      <c r="QME41" s="119"/>
      <c r="QMF41" s="119"/>
      <c r="QMG41" s="119"/>
      <c r="QMH41" s="119"/>
      <c r="QMI41" s="119"/>
      <c r="QMJ41" s="119"/>
      <c r="QMK41" s="119"/>
      <c r="QML41" s="119"/>
      <c r="QMM41" s="119"/>
      <c r="QMN41" s="119"/>
      <c r="QMO41" s="119"/>
      <c r="QMP41" s="119"/>
      <c r="QMQ41" s="119"/>
      <c r="QMR41" s="119"/>
      <c r="QMS41" s="119"/>
      <c r="QMT41" s="119"/>
      <c r="QMU41" s="119"/>
      <c r="QMV41" s="119"/>
      <c r="QMW41" s="119"/>
      <c r="QMX41" s="119"/>
      <c r="QMY41" s="119"/>
      <c r="QMZ41" s="119"/>
      <c r="QNA41" s="119"/>
      <c r="QNB41" s="119"/>
      <c r="QNC41" s="119"/>
      <c r="QND41" s="119"/>
      <c r="QNE41" s="119"/>
      <c r="QNF41" s="119"/>
      <c r="QNG41" s="119"/>
      <c r="QNH41" s="119"/>
      <c r="QNI41" s="119"/>
      <c r="QNJ41" s="119"/>
      <c r="QNK41" s="119"/>
      <c r="QNL41" s="119"/>
      <c r="QNM41" s="119"/>
      <c r="QNN41" s="119"/>
      <c r="QNO41" s="119"/>
      <c r="QNP41" s="119"/>
      <c r="QNQ41" s="119"/>
      <c r="QNR41" s="119"/>
      <c r="QNS41" s="119"/>
      <c r="QNT41" s="119"/>
      <c r="QNU41" s="119"/>
      <c r="QNV41" s="119"/>
      <c r="QNW41" s="119"/>
      <c r="QNX41" s="119"/>
      <c r="QNY41" s="119"/>
      <c r="QNZ41" s="119"/>
      <c r="QOA41" s="119"/>
      <c r="QOB41" s="119"/>
      <c r="QOC41" s="119"/>
      <c r="QOD41" s="119"/>
      <c r="QOE41" s="119"/>
      <c r="QOF41" s="119"/>
      <c r="QOG41" s="119"/>
      <c r="QOH41" s="119"/>
      <c r="QOI41" s="119"/>
      <c r="QOJ41" s="119"/>
      <c r="QOK41" s="119"/>
      <c r="QOL41" s="119"/>
      <c r="QOM41" s="119"/>
      <c r="QON41" s="119"/>
      <c r="QOO41" s="119"/>
      <c r="QOP41" s="119"/>
      <c r="QOQ41" s="119"/>
      <c r="QOR41" s="119"/>
      <c r="QOS41" s="119"/>
      <c r="QOT41" s="119"/>
      <c r="QOU41" s="119"/>
      <c r="QOV41" s="119"/>
      <c r="QOW41" s="119"/>
      <c r="QOX41" s="119"/>
      <c r="QOY41" s="119"/>
      <c r="QOZ41" s="119"/>
      <c r="QPA41" s="119"/>
      <c r="QPB41" s="119"/>
      <c r="QPC41" s="119"/>
      <c r="QPD41" s="119"/>
      <c r="QPE41" s="119"/>
      <c r="QPF41" s="119"/>
      <c r="QPG41" s="119"/>
      <c r="QPH41" s="119"/>
      <c r="QPI41" s="119"/>
      <c r="QPJ41" s="119"/>
      <c r="QPK41" s="119"/>
      <c r="QPL41" s="119"/>
      <c r="QPM41" s="119"/>
      <c r="QPN41" s="119"/>
      <c r="QPO41" s="119"/>
      <c r="QPP41" s="119"/>
      <c r="QPQ41" s="119"/>
      <c r="QPR41" s="119"/>
      <c r="QPS41" s="119"/>
      <c r="QPT41" s="119"/>
      <c r="QPU41" s="119"/>
      <c r="QPV41" s="119"/>
      <c r="QPW41" s="119"/>
      <c r="QPX41" s="119"/>
      <c r="QPY41" s="119"/>
      <c r="QPZ41" s="119"/>
      <c r="QQA41" s="119"/>
      <c r="QQB41" s="119"/>
      <c r="QQC41" s="119"/>
      <c r="QQD41" s="119"/>
      <c r="QQE41" s="119"/>
      <c r="QQF41" s="119"/>
      <c r="QQG41" s="119"/>
      <c r="QQH41" s="119"/>
      <c r="QQI41" s="119"/>
      <c r="QQJ41" s="119"/>
      <c r="QQK41" s="119"/>
      <c r="QQL41" s="119"/>
      <c r="QQM41" s="119"/>
      <c r="QQN41" s="119"/>
      <c r="QQO41" s="119"/>
      <c r="QQP41" s="119"/>
      <c r="QQQ41" s="119"/>
      <c r="QQR41" s="119"/>
      <c r="QQS41" s="119"/>
      <c r="QQT41" s="119"/>
      <c r="QQU41" s="119"/>
      <c r="QQV41" s="119"/>
      <c r="QQW41" s="119"/>
      <c r="QQX41" s="119"/>
      <c r="QQY41" s="119"/>
      <c r="QQZ41" s="119"/>
      <c r="QRA41" s="119"/>
      <c r="QRB41" s="119"/>
      <c r="QRC41" s="119"/>
      <c r="QRD41" s="119"/>
      <c r="QRE41" s="119"/>
      <c r="QRF41" s="119"/>
      <c r="QRG41" s="119"/>
      <c r="QRH41" s="119"/>
      <c r="QRI41" s="119"/>
      <c r="QRJ41" s="119"/>
      <c r="QRK41" s="119"/>
      <c r="QRL41" s="119"/>
      <c r="QRM41" s="119"/>
      <c r="QRN41" s="119"/>
      <c r="QRO41" s="119"/>
      <c r="QRP41" s="119"/>
      <c r="QRQ41" s="119"/>
      <c r="QRR41" s="119"/>
      <c r="QRS41" s="119"/>
      <c r="QRT41" s="119"/>
      <c r="QRU41" s="119"/>
      <c r="QRV41" s="119"/>
      <c r="QRW41" s="119"/>
      <c r="QRX41" s="119"/>
      <c r="QRY41" s="119"/>
      <c r="QRZ41" s="119"/>
      <c r="QSA41" s="119"/>
      <c r="QSB41" s="119"/>
      <c r="QSC41" s="119"/>
      <c r="QSD41" s="119"/>
      <c r="QSE41" s="119"/>
      <c r="QSF41" s="119"/>
      <c r="QSG41" s="119"/>
      <c r="QSH41" s="119"/>
      <c r="QSI41" s="119"/>
      <c r="QSJ41" s="119"/>
      <c r="QSK41" s="119"/>
      <c r="QSL41" s="119"/>
      <c r="QSM41" s="119"/>
      <c r="QSN41" s="119"/>
      <c r="QSO41" s="119"/>
      <c r="QSP41" s="119"/>
      <c r="QSQ41" s="119"/>
      <c r="QSR41" s="119"/>
      <c r="QSS41" s="119"/>
      <c r="QST41" s="119"/>
      <c r="QSU41" s="119"/>
      <c r="QSV41" s="119"/>
      <c r="QSW41" s="119"/>
      <c r="QSX41" s="119"/>
      <c r="QSY41" s="119"/>
      <c r="QSZ41" s="119"/>
      <c r="QTA41" s="119"/>
      <c r="QTB41" s="119"/>
      <c r="QTC41" s="119"/>
      <c r="QTD41" s="119"/>
      <c r="QTE41" s="119"/>
      <c r="QTF41" s="119"/>
      <c r="QTG41" s="119"/>
      <c r="QTH41" s="119"/>
      <c r="QTI41" s="119"/>
      <c r="QTJ41" s="119"/>
      <c r="QTK41" s="119"/>
      <c r="QTL41" s="119"/>
      <c r="QTM41" s="119"/>
      <c r="QTN41" s="119"/>
      <c r="QTO41" s="119"/>
      <c r="QTP41" s="119"/>
      <c r="QTQ41" s="119"/>
      <c r="QTR41" s="119"/>
      <c r="QTS41" s="119"/>
      <c r="QTT41" s="119"/>
      <c r="QTU41" s="119"/>
      <c r="QTV41" s="119"/>
      <c r="QTW41" s="119"/>
      <c r="QTX41" s="119"/>
      <c r="QTY41" s="119"/>
      <c r="QTZ41" s="119"/>
      <c r="QUA41" s="119"/>
      <c r="QUB41" s="119"/>
      <c r="QUC41" s="119"/>
      <c r="QUD41" s="119"/>
      <c r="QUE41" s="119"/>
      <c r="QUF41" s="119"/>
      <c r="QUG41" s="119"/>
      <c r="QUH41" s="119"/>
      <c r="QUI41" s="119"/>
      <c r="QUJ41" s="119"/>
      <c r="QUK41" s="119"/>
      <c r="QUL41" s="119"/>
      <c r="QUM41" s="119"/>
      <c r="QUN41" s="119"/>
      <c r="QUO41" s="119"/>
      <c r="QUP41" s="119"/>
      <c r="QUQ41" s="119"/>
      <c r="QUR41" s="119"/>
      <c r="QUS41" s="119"/>
      <c r="QUT41" s="119"/>
      <c r="QUU41" s="119"/>
      <c r="QUV41" s="119"/>
      <c r="QUW41" s="119"/>
      <c r="QUX41" s="119"/>
      <c r="QUY41" s="119"/>
      <c r="QUZ41" s="119"/>
      <c r="QVA41" s="119"/>
      <c r="QVB41" s="119"/>
      <c r="QVC41" s="119"/>
      <c r="QVD41" s="119"/>
      <c r="QVE41" s="119"/>
      <c r="QVF41" s="119"/>
      <c r="QVG41" s="119"/>
      <c r="QVH41" s="119"/>
      <c r="QVI41" s="119"/>
      <c r="QVJ41" s="119"/>
      <c r="QVK41" s="119"/>
      <c r="QVL41" s="119"/>
      <c r="QVM41" s="119"/>
      <c r="QVN41" s="119"/>
      <c r="QVO41" s="119"/>
      <c r="QVP41" s="119"/>
      <c r="QVQ41" s="119"/>
      <c r="QVR41" s="119"/>
      <c r="QVS41" s="119"/>
      <c r="QVT41" s="119"/>
      <c r="QVU41" s="119"/>
      <c r="QVV41" s="119"/>
      <c r="QVW41" s="119"/>
      <c r="QVX41" s="119"/>
      <c r="QVY41" s="119"/>
      <c r="QVZ41" s="119"/>
      <c r="QWA41" s="119"/>
      <c r="QWB41" s="119"/>
      <c r="QWC41" s="119"/>
      <c r="QWD41" s="119"/>
      <c r="QWE41" s="119"/>
      <c r="QWF41" s="119"/>
      <c r="QWG41" s="119"/>
      <c r="QWH41" s="119"/>
      <c r="QWI41" s="119"/>
      <c r="QWJ41" s="119"/>
      <c r="QWK41" s="119"/>
      <c r="QWL41" s="119"/>
      <c r="QWM41" s="119"/>
      <c r="QWN41" s="119"/>
      <c r="QWO41" s="119"/>
      <c r="QWP41" s="119"/>
      <c r="QWQ41" s="119"/>
      <c r="QWR41" s="119"/>
      <c r="QWS41" s="119"/>
      <c r="QWT41" s="119"/>
      <c r="QWU41" s="119"/>
      <c r="QWV41" s="119"/>
      <c r="QWW41" s="119"/>
      <c r="QWX41" s="119"/>
      <c r="QWY41" s="119"/>
      <c r="QWZ41" s="119"/>
      <c r="QXA41" s="119"/>
      <c r="QXB41" s="119"/>
      <c r="QXC41" s="119"/>
      <c r="QXD41" s="119"/>
      <c r="QXE41" s="119"/>
      <c r="QXF41" s="119"/>
      <c r="QXG41" s="119"/>
      <c r="QXH41" s="119"/>
      <c r="QXI41" s="119"/>
      <c r="QXJ41" s="119"/>
      <c r="QXK41" s="119"/>
      <c r="QXL41" s="119"/>
      <c r="QXM41" s="119"/>
      <c r="QXN41" s="119"/>
      <c r="QXO41" s="119"/>
      <c r="QXP41" s="119"/>
      <c r="QXQ41" s="119"/>
      <c r="QXR41" s="119"/>
      <c r="QXS41" s="119"/>
      <c r="QXT41" s="119"/>
      <c r="QXU41" s="119"/>
      <c r="QXV41" s="119"/>
      <c r="QXW41" s="119"/>
      <c r="QXX41" s="119"/>
      <c r="QXY41" s="119"/>
      <c r="QXZ41" s="119"/>
      <c r="QYA41" s="119"/>
      <c r="QYB41" s="119"/>
      <c r="QYC41" s="119"/>
      <c r="QYD41" s="119"/>
      <c r="QYE41" s="119"/>
      <c r="QYF41" s="119"/>
      <c r="QYG41" s="119"/>
      <c r="QYH41" s="119"/>
      <c r="QYI41" s="119"/>
      <c r="QYJ41" s="119"/>
      <c r="QYK41" s="119"/>
      <c r="QYL41" s="119"/>
      <c r="QYM41" s="119"/>
      <c r="QYN41" s="119"/>
      <c r="QYO41" s="119"/>
      <c r="QYP41" s="119"/>
      <c r="QYQ41" s="119"/>
      <c r="QYR41" s="119"/>
      <c r="QYS41" s="119"/>
      <c r="QYT41" s="119"/>
      <c r="QYU41" s="119"/>
      <c r="QYV41" s="119"/>
      <c r="QYW41" s="119"/>
      <c r="QYX41" s="119"/>
      <c r="QYY41" s="119"/>
      <c r="QYZ41" s="119"/>
      <c r="QZA41" s="119"/>
      <c r="QZB41" s="119"/>
      <c r="QZC41" s="119"/>
      <c r="QZD41" s="119"/>
      <c r="QZE41" s="119"/>
      <c r="QZF41" s="119"/>
      <c r="QZG41" s="119"/>
      <c r="QZH41" s="119"/>
      <c r="QZI41" s="119"/>
      <c r="QZJ41" s="119"/>
      <c r="QZK41" s="119"/>
      <c r="QZL41" s="119"/>
      <c r="QZM41" s="119"/>
      <c r="QZN41" s="119"/>
      <c r="QZO41" s="119"/>
      <c r="QZP41" s="119"/>
      <c r="QZQ41" s="119"/>
      <c r="QZR41" s="119"/>
      <c r="QZS41" s="119"/>
      <c r="QZT41" s="119"/>
      <c r="QZU41" s="119"/>
      <c r="QZV41" s="119"/>
      <c r="QZW41" s="119"/>
      <c r="QZX41" s="119"/>
      <c r="QZY41" s="119"/>
      <c r="QZZ41" s="119"/>
      <c r="RAA41" s="119"/>
      <c r="RAB41" s="119"/>
      <c r="RAC41" s="119"/>
      <c r="RAD41" s="119"/>
      <c r="RAE41" s="119"/>
      <c r="RAF41" s="119"/>
      <c r="RAG41" s="119"/>
      <c r="RAH41" s="119"/>
      <c r="RAI41" s="119"/>
      <c r="RAJ41" s="119"/>
      <c r="RAK41" s="119"/>
      <c r="RAL41" s="119"/>
      <c r="RAM41" s="119"/>
      <c r="RAN41" s="119"/>
      <c r="RAO41" s="119"/>
      <c r="RAP41" s="119"/>
      <c r="RAQ41" s="119"/>
      <c r="RAR41" s="119"/>
      <c r="RAS41" s="119"/>
      <c r="RAT41" s="119"/>
      <c r="RAU41" s="119"/>
      <c r="RAV41" s="119"/>
      <c r="RAW41" s="119"/>
      <c r="RAX41" s="119"/>
      <c r="RAY41" s="119"/>
      <c r="RAZ41" s="119"/>
      <c r="RBA41" s="119"/>
      <c r="RBB41" s="119"/>
      <c r="RBC41" s="119"/>
      <c r="RBD41" s="119"/>
      <c r="RBE41" s="119"/>
      <c r="RBF41" s="119"/>
      <c r="RBG41" s="119"/>
      <c r="RBH41" s="119"/>
      <c r="RBI41" s="119"/>
      <c r="RBJ41" s="119"/>
      <c r="RBK41" s="119"/>
      <c r="RBL41" s="119"/>
      <c r="RBM41" s="119"/>
      <c r="RBN41" s="119"/>
      <c r="RBO41" s="119"/>
      <c r="RBP41" s="119"/>
      <c r="RBQ41" s="119"/>
      <c r="RBR41" s="119"/>
      <c r="RBS41" s="119"/>
      <c r="RBT41" s="119"/>
      <c r="RBU41" s="119"/>
      <c r="RBV41" s="119"/>
      <c r="RBW41" s="119"/>
      <c r="RBX41" s="119"/>
      <c r="RBY41" s="119"/>
      <c r="RBZ41" s="119"/>
      <c r="RCA41" s="119"/>
      <c r="RCB41" s="119"/>
      <c r="RCC41" s="119"/>
      <c r="RCD41" s="119"/>
      <c r="RCE41" s="119"/>
      <c r="RCF41" s="119"/>
      <c r="RCG41" s="119"/>
      <c r="RCH41" s="119"/>
      <c r="RCI41" s="119"/>
      <c r="RCJ41" s="119"/>
      <c r="RCK41" s="119"/>
      <c r="RCL41" s="119"/>
      <c r="RCM41" s="119"/>
      <c r="RCN41" s="119"/>
      <c r="RCO41" s="119"/>
      <c r="RCP41" s="119"/>
      <c r="RCQ41" s="119"/>
      <c r="RCR41" s="119"/>
      <c r="RCS41" s="119"/>
      <c r="RCT41" s="119"/>
      <c r="RCU41" s="119"/>
      <c r="RCV41" s="119"/>
      <c r="RCW41" s="119"/>
      <c r="RCX41" s="119"/>
      <c r="RCY41" s="119"/>
      <c r="RCZ41" s="119"/>
      <c r="RDA41" s="119"/>
      <c r="RDB41" s="119"/>
      <c r="RDC41" s="119"/>
      <c r="RDD41" s="119"/>
      <c r="RDE41" s="119"/>
      <c r="RDF41" s="119"/>
      <c r="RDG41" s="119"/>
      <c r="RDH41" s="119"/>
      <c r="RDI41" s="119"/>
      <c r="RDJ41" s="119"/>
      <c r="RDK41" s="119"/>
      <c r="RDL41" s="119"/>
      <c r="RDM41" s="119"/>
      <c r="RDN41" s="119"/>
      <c r="RDO41" s="119"/>
      <c r="RDP41" s="119"/>
      <c r="RDQ41" s="119"/>
      <c r="RDR41" s="119"/>
      <c r="RDS41" s="119"/>
      <c r="RDT41" s="119"/>
      <c r="RDU41" s="119"/>
      <c r="RDV41" s="119"/>
      <c r="RDW41" s="119"/>
      <c r="RDX41" s="119"/>
      <c r="RDY41" s="119"/>
      <c r="RDZ41" s="119"/>
      <c r="REA41" s="119"/>
      <c r="REB41" s="119"/>
      <c r="REC41" s="119"/>
      <c r="RED41" s="119"/>
      <c r="REE41" s="119"/>
      <c r="REF41" s="119"/>
      <c r="REG41" s="119"/>
      <c r="REH41" s="119"/>
      <c r="REI41" s="119"/>
      <c r="REJ41" s="119"/>
      <c r="REK41" s="119"/>
      <c r="REL41" s="119"/>
      <c r="REM41" s="119"/>
      <c r="REN41" s="119"/>
      <c r="REO41" s="119"/>
      <c r="REP41" s="119"/>
      <c r="REQ41" s="119"/>
      <c r="RER41" s="119"/>
      <c r="RES41" s="119"/>
      <c r="RET41" s="119"/>
      <c r="REU41" s="119"/>
      <c r="REV41" s="119"/>
      <c r="REW41" s="119"/>
      <c r="REX41" s="119"/>
      <c r="REY41" s="119"/>
      <c r="REZ41" s="119"/>
      <c r="RFA41" s="119"/>
      <c r="RFB41" s="119"/>
      <c r="RFC41" s="119"/>
      <c r="RFD41" s="119"/>
      <c r="RFE41" s="119"/>
      <c r="RFF41" s="119"/>
      <c r="RFG41" s="119"/>
      <c r="RFH41" s="119"/>
      <c r="RFI41" s="119"/>
      <c r="RFJ41" s="119"/>
      <c r="RFK41" s="119"/>
      <c r="RFL41" s="119"/>
      <c r="RFM41" s="119"/>
      <c r="RFN41" s="119"/>
      <c r="RFO41" s="119"/>
      <c r="RFP41" s="119"/>
      <c r="RFQ41" s="119"/>
      <c r="RFR41" s="119"/>
      <c r="RFS41" s="119"/>
      <c r="RFT41" s="119"/>
      <c r="RFU41" s="119"/>
      <c r="RFV41" s="119"/>
      <c r="RFW41" s="119"/>
      <c r="RFX41" s="119"/>
      <c r="RFY41" s="119"/>
      <c r="RFZ41" s="119"/>
      <c r="RGA41" s="119"/>
      <c r="RGB41" s="119"/>
      <c r="RGC41" s="119"/>
      <c r="RGD41" s="119"/>
      <c r="RGE41" s="119"/>
      <c r="RGF41" s="119"/>
      <c r="RGG41" s="119"/>
      <c r="RGH41" s="119"/>
      <c r="RGI41" s="119"/>
      <c r="RGJ41" s="119"/>
      <c r="RGK41" s="119"/>
      <c r="RGL41" s="119"/>
      <c r="RGM41" s="119"/>
      <c r="RGN41" s="119"/>
      <c r="RGO41" s="119"/>
      <c r="RGP41" s="119"/>
      <c r="RGQ41" s="119"/>
      <c r="RGR41" s="119"/>
      <c r="RGS41" s="119"/>
      <c r="RGT41" s="119"/>
      <c r="RGU41" s="119"/>
      <c r="RGV41" s="119"/>
      <c r="RGW41" s="119"/>
      <c r="RGX41" s="119"/>
      <c r="RGY41" s="119"/>
      <c r="RGZ41" s="119"/>
      <c r="RHA41" s="119"/>
      <c r="RHB41" s="119"/>
      <c r="RHC41" s="119"/>
      <c r="RHD41" s="119"/>
      <c r="RHE41" s="119"/>
      <c r="RHF41" s="119"/>
      <c r="RHG41" s="119"/>
      <c r="RHH41" s="119"/>
      <c r="RHI41" s="119"/>
      <c r="RHJ41" s="119"/>
      <c r="RHK41" s="119"/>
      <c r="RHL41" s="119"/>
      <c r="RHM41" s="119"/>
      <c r="RHN41" s="119"/>
      <c r="RHO41" s="119"/>
      <c r="RHP41" s="119"/>
      <c r="RHQ41" s="119"/>
      <c r="RHR41" s="119"/>
      <c r="RHS41" s="119"/>
      <c r="RHT41" s="119"/>
      <c r="RHU41" s="119"/>
      <c r="RHV41" s="119"/>
      <c r="RHW41" s="119"/>
      <c r="RHX41" s="119"/>
      <c r="RHY41" s="119"/>
      <c r="RHZ41" s="119"/>
      <c r="RIA41" s="119"/>
      <c r="RIB41" s="119"/>
      <c r="RIC41" s="119"/>
      <c r="RID41" s="119"/>
      <c r="RIE41" s="119"/>
      <c r="RIF41" s="119"/>
      <c r="RIG41" s="119"/>
      <c r="RIH41" s="119"/>
      <c r="RII41" s="119"/>
      <c r="RIJ41" s="119"/>
      <c r="RIK41" s="119"/>
      <c r="RIL41" s="119"/>
      <c r="RIM41" s="119"/>
      <c r="RIN41" s="119"/>
      <c r="RIO41" s="119"/>
      <c r="RIP41" s="119"/>
      <c r="RIQ41" s="119"/>
      <c r="RIR41" s="119"/>
      <c r="RIS41" s="119"/>
      <c r="RIT41" s="119"/>
      <c r="RIU41" s="119"/>
      <c r="RIV41" s="119"/>
      <c r="RIW41" s="119"/>
      <c r="RIX41" s="119"/>
      <c r="RIY41" s="119"/>
      <c r="RIZ41" s="119"/>
      <c r="RJA41" s="119"/>
      <c r="RJB41" s="119"/>
      <c r="RJC41" s="119"/>
      <c r="RJD41" s="119"/>
      <c r="RJE41" s="119"/>
      <c r="RJF41" s="119"/>
      <c r="RJG41" s="119"/>
      <c r="RJH41" s="119"/>
      <c r="RJI41" s="119"/>
      <c r="RJJ41" s="119"/>
      <c r="RJK41" s="119"/>
      <c r="RJL41" s="119"/>
      <c r="RJM41" s="119"/>
      <c r="RJN41" s="119"/>
      <c r="RJO41" s="119"/>
      <c r="RJP41" s="119"/>
      <c r="RJQ41" s="119"/>
      <c r="RJR41" s="119"/>
      <c r="RJS41" s="119"/>
      <c r="RJT41" s="119"/>
      <c r="RJU41" s="119"/>
      <c r="RJV41" s="119"/>
      <c r="RJW41" s="119"/>
      <c r="RJX41" s="119"/>
      <c r="RJY41" s="119"/>
      <c r="RJZ41" s="119"/>
      <c r="RKA41" s="119"/>
      <c r="RKB41" s="119"/>
      <c r="RKC41" s="119"/>
      <c r="RKD41" s="119"/>
      <c r="RKE41" s="119"/>
      <c r="RKF41" s="119"/>
      <c r="RKG41" s="119"/>
      <c r="RKH41" s="119"/>
      <c r="RKI41" s="119"/>
      <c r="RKJ41" s="119"/>
      <c r="RKK41" s="119"/>
      <c r="RKL41" s="119"/>
      <c r="RKM41" s="119"/>
      <c r="RKN41" s="119"/>
      <c r="RKO41" s="119"/>
      <c r="RKP41" s="119"/>
      <c r="RKQ41" s="119"/>
      <c r="RKR41" s="119"/>
      <c r="RKS41" s="119"/>
      <c r="RKT41" s="119"/>
      <c r="RKU41" s="119"/>
      <c r="RKV41" s="119"/>
      <c r="RKW41" s="119"/>
      <c r="RKX41" s="119"/>
      <c r="RKY41" s="119"/>
      <c r="RKZ41" s="119"/>
      <c r="RLA41" s="119"/>
      <c r="RLB41" s="119"/>
      <c r="RLC41" s="119"/>
      <c r="RLD41" s="119"/>
      <c r="RLE41" s="119"/>
      <c r="RLF41" s="119"/>
      <c r="RLG41" s="119"/>
      <c r="RLH41" s="119"/>
      <c r="RLI41" s="119"/>
      <c r="RLJ41" s="119"/>
      <c r="RLK41" s="119"/>
      <c r="RLL41" s="119"/>
      <c r="RLM41" s="119"/>
      <c r="RLN41" s="119"/>
      <c r="RLO41" s="119"/>
      <c r="RLP41" s="119"/>
      <c r="RLQ41" s="119"/>
      <c r="RLR41" s="119"/>
      <c r="RLS41" s="119"/>
      <c r="RLT41" s="119"/>
      <c r="RLU41" s="119"/>
      <c r="RLV41" s="119"/>
      <c r="RLW41" s="119"/>
      <c r="RLX41" s="119"/>
      <c r="RLY41" s="119"/>
      <c r="RLZ41" s="119"/>
      <c r="RMA41" s="119"/>
      <c r="RMB41" s="119"/>
      <c r="RMC41" s="119"/>
      <c r="RMD41" s="119"/>
      <c r="RME41" s="119"/>
      <c r="RMF41" s="119"/>
      <c r="RMG41" s="119"/>
      <c r="RMH41" s="119"/>
      <c r="RMI41" s="119"/>
      <c r="RMJ41" s="119"/>
      <c r="RMK41" s="119"/>
      <c r="RML41" s="119"/>
      <c r="RMM41" s="119"/>
      <c r="RMN41" s="119"/>
      <c r="RMO41" s="119"/>
      <c r="RMP41" s="119"/>
      <c r="RMQ41" s="119"/>
      <c r="RMR41" s="119"/>
      <c r="RMS41" s="119"/>
      <c r="RMT41" s="119"/>
      <c r="RMU41" s="119"/>
      <c r="RMV41" s="119"/>
      <c r="RMW41" s="119"/>
      <c r="RMX41" s="119"/>
      <c r="RMY41" s="119"/>
      <c r="RMZ41" s="119"/>
      <c r="RNA41" s="119"/>
      <c r="RNB41" s="119"/>
      <c r="RNC41" s="119"/>
      <c r="RND41" s="119"/>
      <c r="RNE41" s="119"/>
      <c r="RNF41" s="119"/>
      <c r="RNG41" s="119"/>
      <c r="RNH41" s="119"/>
      <c r="RNI41" s="119"/>
      <c r="RNJ41" s="119"/>
      <c r="RNK41" s="119"/>
      <c r="RNL41" s="119"/>
      <c r="RNM41" s="119"/>
      <c r="RNN41" s="119"/>
      <c r="RNO41" s="119"/>
      <c r="RNP41" s="119"/>
      <c r="RNQ41" s="119"/>
      <c r="RNR41" s="119"/>
      <c r="RNS41" s="119"/>
      <c r="RNT41" s="119"/>
      <c r="RNU41" s="119"/>
      <c r="RNV41" s="119"/>
      <c r="RNW41" s="119"/>
      <c r="RNX41" s="119"/>
      <c r="RNY41" s="119"/>
      <c r="RNZ41" s="119"/>
      <c r="ROA41" s="119"/>
      <c r="ROB41" s="119"/>
      <c r="ROC41" s="119"/>
      <c r="ROD41" s="119"/>
      <c r="ROE41" s="119"/>
      <c r="ROF41" s="119"/>
      <c r="ROG41" s="119"/>
      <c r="ROH41" s="119"/>
      <c r="ROI41" s="119"/>
      <c r="ROJ41" s="119"/>
      <c r="ROK41" s="119"/>
      <c r="ROL41" s="119"/>
      <c r="ROM41" s="119"/>
      <c r="RON41" s="119"/>
      <c r="ROO41" s="119"/>
      <c r="ROP41" s="119"/>
      <c r="ROQ41" s="119"/>
      <c r="ROR41" s="119"/>
      <c r="ROS41" s="119"/>
      <c r="ROT41" s="119"/>
      <c r="ROU41" s="119"/>
      <c r="ROV41" s="119"/>
      <c r="ROW41" s="119"/>
      <c r="ROX41" s="119"/>
      <c r="ROY41" s="119"/>
      <c r="ROZ41" s="119"/>
      <c r="RPA41" s="119"/>
      <c r="RPB41" s="119"/>
      <c r="RPC41" s="119"/>
      <c r="RPD41" s="119"/>
      <c r="RPE41" s="119"/>
      <c r="RPF41" s="119"/>
      <c r="RPG41" s="119"/>
      <c r="RPH41" s="119"/>
      <c r="RPI41" s="119"/>
      <c r="RPJ41" s="119"/>
      <c r="RPK41" s="119"/>
      <c r="RPL41" s="119"/>
      <c r="RPM41" s="119"/>
      <c r="RPN41" s="119"/>
      <c r="RPO41" s="119"/>
      <c r="RPP41" s="119"/>
      <c r="RPQ41" s="119"/>
      <c r="RPR41" s="119"/>
      <c r="RPS41" s="119"/>
      <c r="RPT41" s="119"/>
      <c r="RPU41" s="119"/>
      <c r="RPV41" s="119"/>
      <c r="RPW41" s="119"/>
      <c r="RPX41" s="119"/>
      <c r="RPY41" s="119"/>
      <c r="RPZ41" s="119"/>
      <c r="RQA41" s="119"/>
      <c r="RQB41" s="119"/>
      <c r="RQC41" s="119"/>
      <c r="RQD41" s="119"/>
      <c r="RQE41" s="119"/>
      <c r="RQF41" s="119"/>
      <c r="RQG41" s="119"/>
      <c r="RQH41" s="119"/>
      <c r="RQI41" s="119"/>
      <c r="RQJ41" s="119"/>
      <c r="RQK41" s="119"/>
      <c r="RQL41" s="119"/>
      <c r="RQM41" s="119"/>
      <c r="RQN41" s="119"/>
      <c r="RQO41" s="119"/>
      <c r="RQP41" s="119"/>
      <c r="RQQ41" s="119"/>
      <c r="RQR41" s="119"/>
      <c r="RQS41" s="119"/>
      <c r="RQT41" s="119"/>
      <c r="RQU41" s="119"/>
      <c r="RQV41" s="119"/>
      <c r="RQW41" s="119"/>
      <c r="RQX41" s="119"/>
      <c r="RQY41" s="119"/>
      <c r="RQZ41" s="119"/>
      <c r="RRA41" s="119"/>
      <c r="RRB41" s="119"/>
      <c r="RRC41" s="119"/>
      <c r="RRD41" s="119"/>
      <c r="RRE41" s="119"/>
      <c r="RRF41" s="119"/>
      <c r="RRG41" s="119"/>
      <c r="RRH41" s="119"/>
      <c r="RRI41" s="119"/>
      <c r="RRJ41" s="119"/>
      <c r="RRK41" s="119"/>
      <c r="RRL41" s="119"/>
      <c r="RRM41" s="119"/>
      <c r="RRN41" s="119"/>
      <c r="RRO41" s="119"/>
      <c r="RRP41" s="119"/>
      <c r="RRQ41" s="119"/>
      <c r="RRR41" s="119"/>
      <c r="RRS41" s="119"/>
      <c r="RRT41" s="119"/>
      <c r="RRU41" s="119"/>
      <c r="RRV41" s="119"/>
      <c r="RRW41" s="119"/>
      <c r="RRX41" s="119"/>
      <c r="RRY41" s="119"/>
      <c r="RRZ41" s="119"/>
      <c r="RSA41" s="119"/>
      <c r="RSB41" s="119"/>
      <c r="RSC41" s="119"/>
      <c r="RSD41" s="119"/>
      <c r="RSE41" s="119"/>
      <c r="RSF41" s="119"/>
      <c r="RSG41" s="119"/>
      <c r="RSH41" s="119"/>
      <c r="RSI41" s="119"/>
      <c r="RSJ41" s="119"/>
      <c r="RSK41" s="119"/>
      <c r="RSL41" s="119"/>
      <c r="RSM41" s="119"/>
      <c r="RSN41" s="119"/>
      <c r="RSO41" s="119"/>
      <c r="RSP41" s="119"/>
      <c r="RSQ41" s="119"/>
      <c r="RSR41" s="119"/>
      <c r="RSS41" s="119"/>
      <c r="RST41" s="119"/>
      <c r="RSU41" s="119"/>
      <c r="RSV41" s="119"/>
      <c r="RSW41" s="119"/>
      <c r="RSX41" s="119"/>
      <c r="RSY41" s="119"/>
      <c r="RSZ41" s="119"/>
      <c r="RTA41" s="119"/>
      <c r="RTB41" s="119"/>
      <c r="RTC41" s="119"/>
      <c r="RTD41" s="119"/>
      <c r="RTE41" s="119"/>
      <c r="RTF41" s="119"/>
      <c r="RTG41" s="119"/>
      <c r="RTH41" s="119"/>
      <c r="RTI41" s="119"/>
      <c r="RTJ41" s="119"/>
      <c r="RTK41" s="119"/>
      <c r="RTL41" s="119"/>
      <c r="RTM41" s="119"/>
      <c r="RTN41" s="119"/>
      <c r="RTO41" s="119"/>
      <c r="RTP41" s="119"/>
      <c r="RTQ41" s="119"/>
      <c r="RTR41" s="119"/>
      <c r="RTS41" s="119"/>
      <c r="RTT41" s="119"/>
      <c r="RTU41" s="119"/>
      <c r="RTV41" s="119"/>
      <c r="RTW41" s="119"/>
      <c r="RTX41" s="119"/>
      <c r="RTY41" s="119"/>
      <c r="RTZ41" s="119"/>
      <c r="RUA41" s="119"/>
      <c r="RUB41" s="119"/>
      <c r="RUC41" s="119"/>
      <c r="RUD41" s="119"/>
      <c r="RUE41" s="119"/>
      <c r="RUF41" s="119"/>
      <c r="RUG41" s="119"/>
      <c r="RUH41" s="119"/>
      <c r="RUI41" s="119"/>
      <c r="RUJ41" s="119"/>
      <c r="RUK41" s="119"/>
      <c r="RUL41" s="119"/>
      <c r="RUM41" s="119"/>
      <c r="RUN41" s="119"/>
      <c r="RUO41" s="119"/>
      <c r="RUP41" s="119"/>
      <c r="RUQ41" s="119"/>
      <c r="RUR41" s="119"/>
      <c r="RUS41" s="119"/>
      <c r="RUT41" s="119"/>
      <c r="RUU41" s="119"/>
      <c r="RUV41" s="119"/>
      <c r="RUW41" s="119"/>
      <c r="RUX41" s="119"/>
      <c r="RUY41" s="119"/>
      <c r="RUZ41" s="119"/>
      <c r="RVA41" s="119"/>
      <c r="RVB41" s="119"/>
      <c r="RVC41" s="119"/>
      <c r="RVD41" s="119"/>
      <c r="RVE41" s="119"/>
      <c r="RVF41" s="119"/>
      <c r="RVG41" s="119"/>
      <c r="RVH41" s="119"/>
      <c r="RVI41" s="119"/>
      <c r="RVJ41" s="119"/>
      <c r="RVK41" s="119"/>
      <c r="RVL41" s="119"/>
      <c r="RVM41" s="119"/>
      <c r="RVN41" s="119"/>
      <c r="RVO41" s="119"/>
      <c r="RVP41" s="119"/>
      <c r="RVQ41" s="119"/>
      <c r="RVR41" s="119"/>
      <c r="RVS41" s="119"/>
      <c r="RVT41" s="119"/>
      <c r="RVU41" s="119"/>
      <c r="RVV41" s="119"/>
      <c r="RVW41" s="119"/>
      <c r="RVX41" s="119"/>
      <c r="RVY41" s="119"/>
      <c r="RVZ41" s="119"/>
      <c r="RWA41" s="119"/>
      <c r="RWB41" s="119"/>
      <c r="RWC41" s="119"/>
      <c r="RWD41" s="119"/>
      <c r="RWE41" s="119"/>
      <c r="RWF41" s="119"/>
      <c r="RWG41" s="119"/>
      <c r="RWH41" s="119"/>
      <c r="RWI41" s="119"/>
      <c r="RWJ41" s="119"/>
      <c r="RWK41" s="119"/>
      <c r="RWL41" s="119"/>
      <c r="RWM41" s="119"/>
      <c r="RWN41" s="119"/>
      <c r="RWO41" s="119"/>
      <c r="RWP41" s="119"/>
      <c r="RWQ41" s="119"/>
      <c r="RWR41" s="119"/>
      <c r="RWS41" s="119"/>
      <c r="RWT41" s="119"/>
      <c r="RWU41" s="119"/>
      <c r="RWV41" s="119"/>
      <c r="RWW41" s="119"/>
      <c r="RWX41" s="119"/>
      <c r="RWY41" s="119"/>
      <c r="RWZ41" s="119"/>
      <c r="RXA41" s="119"/>
      <c r="RXB41" s="119"/>
      <c r="RXC41" s="119"/>
      <c r="RXD41" s="119"/>
      <c r="RXE41" s="119"/>
      <c r="RXF41" s="119"/>
      <c r="RXG41" s="119"/>
      <c r="RXH41" s="119"/>
      <c r="RXI41" s="119"/>
      <c r="RXJ41" s="119"/>
      <c r="RXK41" s="119"/>
      <c r="RXL41" s="119"/>
      <c r="RXM41" s="119"/>
      <c r="RXN41" s="119"/>
      <c r="RXO41" s="119"/>
      <c r="RXP41" s="119"/>
      <c r="RXQ41" s="119"/>
      <c r="RXR41" s="119"/>
      <c r="RXS41" s="119"/>
      <c r="RXT41" s="119"/>
      <c r="RXU41" s="119"/>
      <c r="RXV41" s="119"/>
      <c r="RXW41" s="119"/>
      <c r="RXX41" s="119"/>
      <c r="RXY41" s="119"/>
      <c r="RXZ41" s="119"/>
      <c r="RYA41" s="119"/>
      <c r="RYB41" s="119"/>
      <c r="RYC41" s="119"/>
      <c r="RYD41" s="119"/>
      <c r="RYE41" s="119"/>
      <c r="RYF41" s="119"/>
      <c r="RYG41" s="119"/>
      <c r="RYH41" s="119"/>
      <c r="RYI41" s="119"/>
      <c r="RYJ41" s="119"/>
      <c r="RYK41" s="119"/>
      <c r="RYL41" s="119"/>
      <c r="RYM41" s="119"/>
      <c r="RYN41" s="119"/>
      <c r="RYO41" s="119"/>
      <c r="RYP41" s="119"/>
      <c r="RYQ41" s="119"/>
      <c r="RYR41" s="119"/>
      <c r="RYS41" s="119"/>
      <c r="RYT41" s="119"/>
      <c r="RYU41" s="119"/>
      <c r="RYV41" s="119"/>
      <c r="RYW41" s="119"/>
      <c r="RYX41" s="119"/>
      <c r="RYY41" s="119"/>
      <c r="RYZ41" s="119"/>
      <c r="RZA41" s="119"/>
      <c r="RZB41" s="119"/>
      <c r="RZC41" s="119"/>
      <c r="RZD41" s="119"/>
      <c r="RZE41" s="119"/>
      <c r="RZF41" s="119"/>
      <c r="RZG41" s="119"/>
      <c r="RZH41" s="119"/>
      <c r="RZI41" s="119"/>
      <c r="RZJ41" s="119"/>
      <c r="RZK41" s="119"/>
      <c r="RZL41" s="119"/>
      <c r="RZM41" s="119"/>
      <c r="RZN41" s="119"/>
      <c r="RZO41" s="119"/>
      <c r="RZP41" s="119"/>
      <c r="RZQ41" s="119"/>
      <c r="RZR41" s="119"/>
      <c r="RZS41" s="119"/>
      <c r="RZT41" s="119"/>
      <c r="RZU41" s="119"/>
      <c r="RZV41" s="119"/>
      <c r="RZW41" s="119"/>
      <c r="RZX41" s="119"/>
      <c r="RZY41" s="119"/>
      <c r="RZZ41" s="119"/>
      <c r="SAA41" s="119"/>
      <c r="SAB41" s="119"/>
      <c r="SAC41" s="119"/>
      <c r="SAD41" s="119"/>
      <c r="SAE41" s="119"/>
      <c r="SAF41" s="119"/>
      <c r="SAG41" s="119"/>
      <c r="SAH41" s="119"/>
      <c r="SAI41" s="119"/>
      <c r="SAJ41" s="119"/>
      <c r="SAK41" s="119"/>
      <c r="SAL41" s="119"/>
      <c r="SAM41" s="119"/>
      <c r="SAN41" s="119"/>
      <c r="SAO41" s="119"/>
      <c r="SAP41" s="119"/>
      <c r="SAQ41" s="119"/>
      <c r="SAR41" s="119"/>
      <c r="SAS41" s="119"/>
      <c r="SAT41" s="119"/>
      <c r="SAU41" s="119"/>
      <c r="SAV41" s="119"/>
      <c r="SAW41" s="119"/>
      <c r="SAX41" s="119"/>
      <c r="SAY41" s="119"/>
      <c r="SAZ41" s="119"/>
      <c r="SBA41" s="119"/>
      <c r="SBB41" s="119"/>
      <c r="SBC41" s="119"/>
      <c r="SBD41" s="119"/>
      <c r="SBE41" s="119"/>
      <c r="SBF41" s="119"/>
      <c r="SBG41" s="119"/>
      <c r="SBH41" s="119"/>
      <c r="SBI41" s="119"/>
      <c r="SBJ41" s="119"/>
      <c r="SBK41" s="119"/>
      <c r="SBL41" s="119"/>
      <c r="SBM41" s="119"/>
      <c r="SBN41" s="119"/>
      <c r="SBO41" s="119"/>
      <c r="SBP41" s="119"/>
      <c r="SBQ41" s="119"/>
      <c r="SBR41" s="119"/>
      <c r="SBS41" s="119"/>
      <c r="SBT41" s="119"/>
      <c r="SBU41" s="119"/>
      <c r="SBV41" s="119"/>
      <c r="SBW41" s="119"/>
      <c r="SBX41" s="119"/>
      <c r="SBY41" s="119"/>
      <c r="SBZ41" s="119"/>
      <c r="SCA41" s="119"/>
      <c r="SCB41" s="119"/>
      <c r="SCC41" s="119"/>
      <c r="SCD41" s="119"/>
      <c r="SCE41" s="119"/>
      <c r="SCF41" s="119"/>
      <c r="SCG41" s="119"/>
      <c r="SCH41" s="119"/>
      <c r="SCI41" s="119"/>
      <c r="SCJ41" s="119"/>
      <c r="SCK41" s="119"/>
      <c r="SCL41" s="119"/>
      <c r="SCM41" s="119"/>
      <c r="SCN41" s="119"/>
      <c r="SCO41" s="119"/>
      <c r="SCP41" s="119"/>
      <c r="SCQ41" s="119"/>
      <c r="SCR41" s="119"/>
      <c r="SCS41" s="119"/>
      <c r="SCT41" s="119"/>
      <c r="SCU41" s="119"/>
      <c r="SCV41" s="119"/>
      <c r="SCW41" s="119"/>
      <c r="SCX41" s="119"/>
      <c r="SCY41" s="119"/>
      <c r="SCZ41" s="119"/>
      <c r="SDA41" s="119"/>
      <c r="SDB41" s="119"/>
      <c r="SDC41" s="119"/>
      <c r="SDD41" s="119"/>
      <c r="SDE41" s="119"/>
      <c r="SDF41" s="119"/>
      <c r="SDG41" s="119"/>
      <c r="SDH41" s="119"/>
      <c r="SDI41" s="119"/>
      <c r="SDJ41" s="119"/>
      <c r="SDK41" s="119"/>
      <c r="SDL41" s="119"/>
      <c r="SDM41" s="119"/>
      <c r="SDN41" s="119"/>
      <c r="SDO41" s="119"/>
      <c r="SDP41" s="119"/>
      <c r="SDQ41" s="119"/>
      <c r="SDR41" s="119"/>
      <c r="SDS41" s="119"/>
      <c r="SDT41" s="119"/>
      <c r="SDU41" s="119"/>
      <c r="SDV41" s="119"/>
      <c r="SDW41" s="119"/>
      <c r="SDX41" s="119"/>
      <c r="SDY41" s="119"/>
      <c r="SDZ41" s="119"/>
      <c r="SEA41" s="119"/>
      <c r="SEB41" s="119"/>
      <c r="SEC41" s="119"/>
      <c r="SED41" s="119"/>
      <c r="SEE41" s="119"/>
      <c r="SEF41" s="119"/>
      <c r="SEG41" s="119"/>
      <c r="SEH41" s="119"/>
      <c r="SEI41" s="119"/>
      <c r="SEJ41" s="119"/>
      <c r="SEK41" s="119"/>
      <c r="SEL41" s="119"/>
      <c r="SEM41" s="119"/>
      <c r="SEN41" s="119"/>
      <c r="SEO41" s="119"/>
      <c r="SEP41" s="119"/>
      <c r="SEQ41" s="119"/>
      <c r="SER41" s="119"/>
      <c r="SES41" s="119"/>
      <c r="SET41" s="119"/>
      <c r="SEU41" s="119"/>
      <c r="SEV41" s="119"/>
      <c r="SEW41" s="119"/>
      <c r="SEX41" s="119"/>
      <c r="SEY41" s="119"/>
      <c r="SEZ41" s="119"/>
      <c r="SFA41" s="119"/>
      <c r="SFB41" s="119"/>
      <c r="SFC41" s="119"/>
      <c r="SFD41" s="119"/>
      <c r="SFE41" s="119"/>
      <c r="SFF41" s="119"/>
      <c r="SFG41" s="119"/>
      <c r="SFH41" s="119"/>
      <c r="SFI41" s="119"/>
      <c r="SFJ41" s="119"/>
      <c r="SFK41" s="119"/>
      <c r="SFL41" s="119"/>
      <c r="SFM41" s="119"/>
      <c r="SFN41" s="119"/>
      <c r="SFO41" s="119"/>
      <c r="SFP41" s="119"/>
      <c r="SFQ41" s="119"/>
      <c r="SFR41" s="119"/>
      <c r="SFS41" s="119"/>
      <c r="SFT41" s="119"/>
      <c r="SFU41" s="119"/>
      <c r="SFV41" s="119"/>
      <c r="SFW41" s="119"/>
      <c r="SFX41" s="119"/>
      <c r="SFY41" s="119"/>
      <c r="SFZ41" s="119"/>
      <c r="SGA41" s="119"/>
      <c r="SGB41" s="119"/>
      <c r="SGC41" s="119"/>
      <c r="SGD41" s="119"/>
      <c r="SGE41" s="119"/>
      <c r="SGF41" s="119"/>
      <c r="SGG41" s="119"/>
      <c r="SGH41" s="119"/>
      <c r="SGI41" s="119"/>
      <c r="SGJ41" s="119"/>
      <c r="SGK41" s="119"/>
      <c r="SGL41" s="119"/>
      <c r="SGM41" s="119"/>
      <c r="SGN41" s="119"/>
      <c r="SGO41" s="119"/>
      <c r="SGP41" s="119"/>
      <c r="SGQ41" s="119"/>
      <c r="SGR41" s="119"/>
      <c r="SGS41" s="119"/>
      <c r="SGT41" s="119"/>
      <c r="SGU41" s="119"/>
      <c r="SGV41" s="119"/>
      <c r="SGW41" s="119"/>
      <c r="SGX41" s="119"/>
      <c r="SGY41" s="119"/>
      <c r="SGZ41" s="119"/>
      <c r="SHA41" s="119"/>
      <c r="SHB41" s="119"/>
      <c r="SHC41" s="119"/>
      <c r="SHD41" s="119"/>
      <c r="SHE41" s="119"/>
      <c r="SHF41" s="119"/>
      <c r="SHG41" s="119"/>
      <c r="SHH41" s="119"/>
      <c r="SHI41" s="119"/>
      <c r="SHJ41" s="119"/>
      <c r="SHK41" s="119"/>
      <c r="SHL41" s="119"/>
      <c r="SHM41" s="119"/>
      <c r="SHN41" s="119"/>
      <c r="SHO41" s="119"/>
      <c r="SHP41" s="119"/>
      <c r="SHQ41" s="119"/>
      <c r="SHR41" s="119"/>
      <c r="SHS41" s="119"/>
      <c r="SHT41" s="119"/>
      <c r="SHU41" s="119"/>
      <c r="SHV41" s="119"/>
      <c r="SHW41" s="119"/>
      <c r="SHX41" s="119"/>
      <c r="SHY41" s="119"/>
      <c r="SHZ41" s="119"/>
      <c r="SIA41" s="119"/>
      <c r="SIB41" s="119"/>
      <c r="SIC41" s="119"/>
      <c r="SID41" s="119"/>
      <c r="SIE41" s="119"/>
      <c r="SIF41" s="119"/>
      <c r="SIG41" s="119"/>
      <c r="SIH41" s="119"/>
      <c r="SII41" s="119"/>
      <c r="SIJ41" s="119"/>
      <c r="SIK41" s="119"/>
      <c r="SIL41" s="119"/>
      <c r="SIM41" s="119"/>
      <c r="SIN41" s="119"/>
      <c r="SIO41" s="119"/>
      <c r="SIP41" s="119"/>
      <c r="SIQ41" s="119"/>
      <c r="SIR41" s="119"/>
      <c r="SIS41" s="119"/>
      <c r="SIT41" s="119"/>
      <c r="SIU41" s="119"/>
      <c r="SIV41" s="119"/>
      <c r="SIW41" s="119"/>
      <c r="SIX41" s="119"/>
      <c r="SIY41" s="119"/>
      <c r="SIZ41" s="119"/>
      <c r="SJA41" s="119"/>
      <c r="SJB41" s="119"/>
      <c r="SJC41" s="119"/>
      <c r="SJD41" s="119"/>
      <c r="SJE41" s="119"/>
      <c r="SJF41" s="119"/>
      <c r="SJG41" s="119"/>
      <c r="SJH41" s="119"/>
      <c r="SJI41" s="119"/>
      <c r="SJJ41" s="119"/>
      <c r="SJK41" s="119"/>
      <c r="SJL41" s="119"/>
      <c r="SJM41" s="119"/>
      <c r="SJN41" s="119"/>
      <c r="SJO41" s="119"/>
      <c r="SJP41" s="119"/>
      <c r="SJQ41" s="119"/>
      <c r="SJR41" s="119"/>
      <c r="SJS41" s="119"/>
      <c r="SJT41" s="119"/>
      <c r="SJU41" s="119"/>
      <c r="SJV41" s="119"/>
      <c r="SJW41" s="119"/>
      <c r="SJX41" s="119"/>
      <c r="SJY41" s="119"/>
      <c r="SJZ41" s="119"/>
      <c r="SKA41" s="119"/>
      <c r="SKB41" s="119"/>
      <c r="SKC41" s="119"/>
      <c r="SKD41" s="119"/>
      <c r="SKE41" s="119"/>
      <c r="SKF41" s="119"/>
      <c r="SKG41" s="119"/>
      <c r="SKH41" s="119"/>
      <c r="SKI41" s="119"/>
      <c r="SKJ41" s="119"/>
      <c r="SKK41" s="119"/>
      <c r="SKL41" s="119"/>
      <c r="SKM41" s="119"/>
      <c r="SKN41" s="119"/>
      <c r="SKO41" s="119"/>
      <c r="SKP41" s="119"/>
      <c r="SKQ41" s="119"/>
      <c r="SKR41" s="119"/>
      <c r="SKS41" s="119"/>
      <c r="SKT41" s="119"/>
      <c r="SKU41" s="119"/>
      <c r="SKV41" s="119"/>
      <c r="SKW41" s="119"/>
      <c r="SKX41" s="119"/>
      <c r="SKY41" s="119"/>
      <c r="SKZ41" s="119"/>
      <c r="SLA41" s="119"/>
      <c r="SLB41" s="119"/>
      <c r="SLC41" s="119"/>
      <c r="SLD41" s="119"/>
      <c r="SLE41" s="119"/>
      <c r="SLF41" s="119"/>
      <c r="SLG41" s="119"/>
      <c r="SLH41" s="119"/>
      <c r="SLI41" s="119"/>
      <c r="SLJ41" s="119"/>
      <c r="SLK41" s="119"/>
      <c r="SLL41" s="119"/>
      <c r="SLM41" s="119"/>
      <c r="SLN41" s="119"/>
      <c r="SLO41" s="119"/>
      <c r="SLP41" s="119"/>
      <c r="SLQ41" s="119"/>
      <c r="SLR41" s="119"/>
      <c r="SLS41" s="119"/>
      <c r="SLT41" s="119"/>
      <c r="SLU41" s="119"/>
      <c r="SLV41" s="119"/>
      <c r="SLW41" s="119"/>
      <c r="SLX41" s="119"/>
      <c r="SLY41" s="119"/>
      <c r="SLZ41" s="119"/>
      <c r="SMA41" s="119"/>
      <c r="SMB41" s="119"/>
      <c r="SMC41" s="119"/>
      <c r="SMD41" s="119"/>
      <c r="SME41" s="119"/>
      <c r="SMF41" s="119"/>
      <c r="SMG41" s="119"/>
      <c r="SMH41" s="119"/>
      <c r="SMI41" s="119"/>
      <c r="SMJ41" s="119"/>
      <c r="SMK41" s="119"/>
      <c r="SML41" s="119"/>
      <c r="SMM41" s="119"/>
      <c r="SMN41" s="119"/>
      <c r="SMO41" s="119"/>
      <c r="SMP41" s="119"/>
      <c r="SMQ41" s="119"/>
      <c r="SMR41" s="119"/>
      <c r="SMS41" s="119"/>
      <c r="SMT41" s="119"/>
      <c r="SMU41" s="119"/>
      <c r="SMV41" s="119"/>
      <c r="SMW41" s="119"/>
      <c r="SMX41" s="119"/>
      <c r="SMY41" s="119"/>
      <c r="SMZ41" s="119"/>
      <c r="SNA41" s="119"/>
      <c r="SNB41" s="119"/>
      <c r="SNC41" s="119"/>
      <c r="SND41" s="119"/>
      <c r="SNE41" s="119"/>
      <c r="SNF41" s="119"/>
      <c r="SNG41" s="119"/>
      <c r="SNH41" s="119"/>
      <c r="SNI41" s="119"/>
      <c r="SNJ41" s="119"/>
      <c r="SNK41" s="119"/>
      <c r="SNL41" s="119"/>
      <c r="SNM41" s="119"/>
      <c r="SNN41" s="119"/>
      <c r="SNO41" s="119"/>
      <c r="SNP41" s="119"/>
      <c r="SNQ41" s="119"/>
      <c r="SNR41" s="119"/>
      <c r="SNS41" s="119"/>
      <c r="SNT41" s="119"/>
      <c r="SNU41" s="119"/>
      <c r="SNV41" s="119"/>
      <c r="SNW41" s="119"/>
      <c r="SNX41" s="119"/>
      <c r="SNY41" s="119"/>
      <c r="SNZ41" s="119"/>
      <c r="SOA41" s="119"/>
      <c r="SOB41" s="119"/>
      <c r="SOC41" s="119"/>
      <c r="SOD41" s="119"/>
      <c r="SOE41" s="119"/>
      <c r="SOF41" s="119"/>
      <c r="SOG41" s="119"/>
      <c r="SOH41" s="119"/>
      <c r="SOI41" s="119"/>
      <c r="SOJ41" s="119"/>
      <c r="SOK41" s="119"/>
      <c r="SOL41" s="119"/>
      <c r="SOM41" s="119"/>
      <c r="SON41" s="119"/>
      <c r="SOO41" s="119"/>
      <c r="SOP41" s="119"/>
      <c r="SOQ41" s="119"/>
      <c r="SOR41" s="119"/>
      <c r="SOS41" s="119"/>
      <c r="SOT41" s="119"/>
      <c r="SOU41" s="119"/>
      <c r="SOV41" s="119"/>
      <c r="SOW41" s="119"/>
      <c r="SOX41" s="119"/>
      <c r="SOY41" s="119"/>
      <c r="SOZ41" s="119"/>
      <c r="SPA41" s="119"/>
      <c r="SPB41" s="119"/>
      <c r="SPC41" s="119"/>
      <c r="SPD41" s="119"/>
      <c r="SPE41" s="119"/>
      <c r="SPF41" s="119"/>
      <c r="SPG41" s="119"/>
      <c r="SPH41" s="119"/>
      <c r="SPI41" s="119"/>
      <c r="SPJ41" s="119"/>
      <c r="SPK41" s="119"/>
      <c r="SPL41" s="119"/>
      <c r="SPM41" s="119"/>
      <c r="SPN41" s="119"/>
      <c r="SPO41" s="119"/>
      <c r="SPP41" s="119"/>
      <c r="SPQ41" s="119"/>
      <c r="SPR41" s="119"/>
      <c r="SPS41" s="119"/>
      <c r="SPT41" s="119"/>
      <c r="SPU41" s="119"/>
      <c r="SPV41" s="119"/>
      <c r="SPW41" s="119"/>
      <c r="SPX41" s="119"/>
      <c r="SPY41" s="119"/>
      <c r="SPZ41" s="119"/>
      <c r="SQA41" s="119"/>
      <c r="SQB41" s="119"/>
      <c r="SQC41" s="119"/>
      <c r="SQD41" s="119"/>
      <c r="SQE41" s="119"/>
      <c r="SQF41" s="119"/>
      <c r="SQG41" s="119"/>
      <c r="SQH41" s="119"/>
      <c r="SQI41" s="119"/>
      <c r="SQJ41" s="119"/>
      <c r="SQK41" s="119"/>
      <c r="SQL41" s="119"/>
      <c r="SQM41" s="119"/>
      <c r="SQN41" s="119"/>
      <c r="SQO41" s="119"/>
      <c r="SQP41" s="119"/>
      <c r="SQQ41" s="119"/>
      <c r="SQR41" s="119"/>
      <c r="SQS41" s="119"/>
      <c r="SQT41" s="119"/>
      <c r="SQU41" s="119"/>
      <c r="SQV41" s="119"/>
      <c r="SQW41" s="119"/>
      <c r="SQX41" s="119"/>
      <c r="SQY41" s="119"/>
      <c r="SQZ41" s="119"/>
      <c r="SRA41" s="119"/>
      <c r="SRB41" s="119"/>
      <c r="SRC41" s="119"/>
      <c r="SRD41" s="119"/>
      <c r="SRE41" s="119"/>
      <c r="SRF41" s="119"/>
      <c r="SRG41" s="119"/>
      <c r="SRH41" s="119"/>
      <c r="SRI41" s="119"/>
      <c r="SRJ41" s="119"/>
      <c r="SRK41" s="119"/>
      <c r="SRL41" s="119"/>
      <c r="SRM41" s="119"/>
      <c r="SRN41" s="119"/>
      <c r="SRO41" s="119"/>
      <c r="SRP41" s="119"/>
      <c r="SRQ41" s="119"/>
      <c r="SRR41" s="119"/>
      <c r="SRS41" s="119"/>
      <c r="SRT41" s="119"/>
      <c r="SRU41" s="119"/>
      <c r="SRV41" s="119"/>
      <c r="SRW41" s="119"/>
      <c r="SRX41" s="119"/>
      <c r="SRY41" s="119"/>
      <c r="SRZ41" s="119"/>
      <c r="SSA41" s="119"/>
      <c r="SSB41" s="119"/>
      <c r="SSC41" s="119"/>
      <c r="SSD41" s="119"/>
      <c r="SSE41" s="119"/>
      <c r="SSF41" s="119"/>
      <c r="SSG41" s="119"/>
      <c r="SSH41" s="119"/>
      <c r="SSI41" s="119"/>
      <c r="SSJ41" s="119"/>
      <c r="SSK41" s="119"/>
      <c r="SSL41" s="119"/>
      <c r="SSM41" s="119"/>
      <c r="SSN41" s="119"/>
      <c r="SSO41" s="119"/>
      <c r="SSP41" s="119"/>
      <c r="SSQ41" s="119"/>
      <c r="SSR41" s="119"/>
      <c r="SSS41" s="119"/>
      <c r="SST41" s="119"/>
      <c r="SSU41" s="119"/>
      <c r="SSV41" s="119"/>
      <c r="SSW41" s="119"/>
      <c r="SSX41" s="119"/>
      <c r="SSY41" s="119"/>
      <c r="SSZ41" s="119"/>
      <c r="STA41" s="119"/>
      <c r="STB41" s="119"/>
      <c r="STC41" s="119"/>
      <c r="STD41" s="119"/>
      <c r="STE41" s="119"/>
      <c r="STF41" s="119"/>
      <c r="STG41" s="119"/>
      <c r="STH41" s="119"/>
      <c r="STI41" s="119"/>
      <c r="STJ41" s="119"/>
      <c r="STK41" s="119"/>
      <c r="STL41" s="119"/>
      <c r="STM41" s="119"/>
      <c r="STN41" s="119"/>
      <c r="STO41" s="119"/>
      <c r="STP41" s="119"/>
      <c r="STQ41" s="119"/>
      <c r="STR41" s="119"/>
      <c r="STS41" s="119"/>
      <c r="STT41" s="119"/>
      <c r="STU41" s="119"/>
      <c r="STV41" s="119"/>
      <c r="STW41" s="119"/>
      <c r="STX41" s="119"/>
      <c r="STY41" s="119"/>
      <c r="STZ41" s="119"/>
      <c r="SUA41" s="119"/>
      <c r="SUB41" s="119"/>
      <c r="SUC41" s="119"/>
      <c r="SUD41" s="119"/>
      <c r="SUE41" s="119"/>
      <c r="SUF41" s="119"/>
      <c r="SUG41" s="119"/>
      <c r="SUH41" s="119"/>
      <c r="SUI41" s="119"/>
      <c r="SUJ41" s="119"/>
      <c r="SUK41" s="119"/>
      <c r="SUL41" s="119"/>
      <c r="SUM41" s="119"/>
      <c r="SUN41" s="119"/>
      <c r="SUO41" s="119"/>
      <c r="SUP41" s="119"/>
      <c r="SUQ41" s="119"/>
      <c r="SUR41" s="119"/>
      <c r="SUS41" s="119"/>
      <c r="SUT41" s="119"/>
      <c r="SUU41" s="119"/>
      <c r="SUV41" s="119"/>
      <c r="SUW41" s="119"/>
      <c r="SUX41" s="119"/>
      <c r="SUY41" s="119"/>
      <c r="SUZ41" s="119"/>
      <c r="SVA41" s="119"/>
      <c r="SVB41" s="119"/>
      <c r="SVC41" s="119"/>
      <c r="SVD41" s="119"/>
      <c r="SVE41" s="119"/>
      <c r="SVF41" s="119"/>
      <c r="SVG41" s="119"/>
      <c r="SVH41" s="119"/>
      <c r="SVI41" s="119"/>
      <c r="SVJ41" s="119"/>
      <c r="SVK41" s="119"/>
      <c r="SVL41" s="119"/>
      <c r="SVM41" s="119"/>
      <c r="SVN41" s="119"/>
      <c r="SVO41" s="119"/>
      <c r="SVP41" s="119"/>
      <c r="SVQ41" s="119"/>
      <c r="SVR41" s="119"/>
      <c r="SVS41" s="119"/>
      <c r="SVT41" s="119"/>
      <c r="SVU41" s="119"/>
      <c r="SVV41" s="119"/>
      <c r="SVW41" s="119"/>
      <c r="SVX41" s="119"/>
      <c r="SVY41" s="119"/>
      <c r="SVZ41" s="119"/>
      <c r="SWA41" s="119"/>
      <c r="SWB41" s="119"/>
      <c r="SWC41" s="119"/>
      <c r="SWD41" s="119"/>
      <c r="SWE41" s="119"/>
      <c r="SWF41" s="119"/>
      <c r="SWG41" s="119"/>
      <c r="SWH41" s="119"/>
      <c r="SWI41" s="119"/>
      <c r="SWJ41" s="119"/>
      <c r="SWK41" s="119"/>
      <c r="SWL41" s="119"/>
      <c r="SWM41" s="119"/>
      <c r="SWN41" s="119"/>
      <c r="SWO41" s="119"/>
      <c r="SWP41" s="119"/>
      <c r="SWQ41" s="119"/>
      <c r="SWR41" s="119"/>
      <c r="SWS41" s="119"/>
      <c r="SWT41" s="119"/>
      <c r="SWU41" s="119"/>
      <c r="SWV41" s="119"/>
      <c r="SWW41" s="119"/>
      <c r="SWX41" s="119"/>
      <c r="SWY41" s="119"/>
      <c r="SWZ41" s="119"/>
      <c r="SXA41" s="119"/>
      <c r="SXB41" s="119"/>
      <c r="SXC41" s="119"/>
      <c r="SXD41" s="119"/>
      <c r="SXE41" s="119"/>
      <c r="SXF41" s="119"/>
      <c r="SXG41" s="119"/>
      <c r="SXH41" s="119"/>
      <c r="SXI41" s="119"/>
      <c r="SXJ41" s="119"/>
      <c r="SXK41" s="119"/>
      <c r="SXL41" s="119"/>
      <c r="SXM41" s="119"/>
      <c r="SXN41" s="119"/>
      <c r="SXO41" s="119"/>
      <c r="SXP41" s="119"/>
      <c r="SXQ41" s="119"/>
      <c r="SXR41" s="119"/>
      <c r="SXS41" s="119"/>
      <c r="SXT41" s="119"/>
      <c r="SXU41" s="119"/>
      <c r="SXV41" s="119"/>
      <c r="SXW41" s="119"/>
      <c r="SXX41" s="119"/>
      <c r="SXY41" s="119"/>
      <c r="SXZ41" s="119"/>
      <c r="SYA41" s="119"/>
      <c r="SYB41" s="119"/>
      <c r="SYC41" s="119"/>
      <c r="SYD41" s="119"/>
      <c r="SYE41" s="119"/>
      <c r="SYF41" s="119"/>
      <c r="SYG41" s="119"/>
      <c r="SYH41" s="119"/>
      <c r="SYI41" s="119"/>
      <c r="SYJ41" s="119"/>
      <c r="SYK41" s="119"/>
      <c r="SYL41" s="119"/>
      <c r="SYM41" s="119"/>
      <c r="SYN41" s="119"/>
      <c r="SYO41" s="119"/>
      <c r="SYP41" s="119"/>
      <c r="SYQ41" s="119"/>
      <c r="SYR41" s="119"/>
      <c r="SYS41" s="119"/>
      <c r="SYT41" s="119"/>
      <c r="SYU41" s="119"/>
      <c r="SYV41" s="119"/>
      <c r="SYW41" s="119"/>
      <c r="SYX41" s="119"/>
      <c r="SYY41" s="119"/>
      <c r="SYZ41" s="119"/>
      <c r="SZA41" s="119"/>
      <c r="SZB41" s="119"/>
      <c r="SZC41" s="119"/>
      <c r="SZD41" s="119"/>
      <c r="SZE41" s="119"/>
      <c r="SZF41" s="119"/>
      <c r="SZG41" s="119"/>
      <c r="SZH41" s="119"/>
      <c r="SZI41" s="119"/>
      <c r="SZJ41" s="119"/>
      <c r="SZK41" s="119"/>
      <c r="SZL41" s="119"/>
      <c r="SZM41" s="119"/>
      <c r="SZN41" s="119"/>
      <c r="SZO41" s="119"/>
      <c r="SZP41" s="119"/>
      <c r="SZQ41" s="119"/>
      <c r="SZR41" s="119"/>
      <c r="SZS41" s="119"/>
      <c r="SZT41" s="119"/>
      <c r="SZU41" s="119"/>
      <c r="SZV41" s="119"/>
      <c r="SZW41" s="119"/>
      <c r="SZX41" s="119"/>
      <c r="SZY41" s="119"/>
      <c r="SZZ41" s="119"/>
      <c r="TAA41" s="119"/>
      <c r="TAB41" s="119"/>
      <c r="TAC41" s="119"/>
      <c r="TAD41" s="119"/>
      <c r="TAE41" s="119"/>
      <c r="TAF41" s="119"/>
      <c r="TAG41" s="119"/>
      <c r="TAH41" s="119"/>
      <c r="TAI41" s="119"/>
      <c r="TAJ41" s="119"/>
      <c r="TAK41" s="119"/>
      <c r="TAL41" s="119"/>
      <c r="TAM41" s="119"/>
      <c r="TAN41" s="119"/>
      <c r="TAO41" s="119"/>
      <c r="TAP41" s="119"/>
      <c r="TAQ41" s="119"/>
      <c r="TAR41" s="119"/>
      <c r="TAS41" s="119"/>
      <c r="TAT41" s="119"/>
      <c r="TAU41" s="119"/>
      <c r="TAV41" s="119"/>
      <c r="TAW41" s="119"/>
      <c r="TAX41" s="119"/>
      <c r="TAY41" s="119"/>
      <c r="TAZ41" s="119"/>
      <c r="TBA41" s="119"/>
      <c r="TBB41" s="119"/>
      <c r="TBC41" s="119"/>
      <c r="TBD41" s="119"/>
      <c r="TBE41" s="119"/>
      <c r="TBF41" s="119"/>
      <c r="TBG41" s="119"/>
      <c r="TBH41" s="119"/>
      <c r="TBI41" s="119"/>
      <c r="TBJ41" s="119"/>
      <c r="TBK41" s="119"/>
      <c r="TBL41" s="119"/>
      <c r="TBM41" s="119"/>
      <c r="TBN41" s="119"/>
      <c r="TBO41" s="119"/>
      <c r="TBP41" s="119"/>
      <c r="TBQ41" s="119"/>
      <c r="TBR41" s="119"/>
      <c r="TBS41" s="119"/>
      <c r="TBT41" s="119"/>
      <c r="TBU41" s="119"/>
      <c r="TBV41" s="119"/>
      <c r="TBW41" s="119"/>
      <c r="TBX41" s="119"/>
      <c r="TBY41" s="119"/>
      <c r="TBZ41" s="119"/>
      <c r="TCA41" s="119"/>
      <c r="TCB41" s="119"/>
      <c r="TCC41" s="119"/>
      <c r="TCD41" s="119"/>
      <c r="TCE41" s="119"/>
      <c r="TCF41" s="119"/>
      <c r="TCG41" s="119"/>
      <c r="TCH41" s="119"/>
      <c r="TCI41" s="119"/>
      <c r="TCJ41" s="119"/>
      <c r="TCK41" s="119"/>
      <c r="TCL41" s="119"/>
      <c r="TCM41" s="119"/>
      <c r="TCN41" s="119"/>
      <c r="TCO41" s="119"/>
      <c r="TCP41" s="119"/>
      <c r="TCQ41" s="119"/>
      <c r="TCR41" s="119"/>
      <c r="TCS41" s="119"/>
      <c r="TCT41" s="119"/>
      <c r="TCU41" s="119"/>
      <c r="TCV41" s="119"/>
      <c r="TCW41" s="119"/>
      <c r="TCX41" s="119"/>
      <c r="TCY41" s="119"/>
      <c r="TCZ41" s="119"/>
      <c r="TDA41" s="119"/>
      <c r="TDB41" s="119"/>
      <c r="TDC41" s="119"/>
      <c r="TDD41" s="119"/>
      <c r="TDE41" s="119"/>
      <c r="TDF41" s="119"/>
      <c r="TDG41" s="119"/>
      <c r="TDH41" s="119"/>
      <c r="TDI41" s="119"/>
      <c r="TDJ41" s="119"/>
      <c r="TDK41" s="119"/>
      <c r="TDL41" s="119"/>
      <c r="TDM41" s="119"/>
      <c r="TDN41" s="119"/>
      <c r="TDO41" s="119"/>
      <c r="TDP41" s="119"/>
      <c r="TDQ41" s="119"/>
      <c r="TDR41" s="119"/>
      <c r="TDS41" s="119"/>
      <c r="TDT41" s="119"/>
      <c r="TDU41" s="119"/>
      <c r="TDV41" s="119"/>
      <c r="TDW41" s="119"/>
      <c r="TDX41" s="119"/>
      <c r="TDY41" s="119"/>
      <c r="TDZ41" s="119"/>
      <c r="TEA41" s="119"/>
      <c r="TEB41" s="119"/>
      <c r="TEC41" s="119"/>
      <c r="TED41" s="119"/>
      <c r="TEE41" s="119"/>
      <c r="TEF41" s="119"/>
      <c r="TEG41" s="119"/>
      <c r="TEH41" s="119"/>
      <c r="TEI41" s="119"/>
      <c r="TEJ41" s="119"/>
      <c r="TEK41" s="119"/>
      <c r="TEL41" s="119"/>
      <c r="TEM41" s="119"/>
      <c r="TEN41" s="119"/>
      <c r="TEO41" s="119"/>
      <c r="TEP41" s="119"/>
      <c r="TEQ41" s="119"/>
      <c r="TER41" s="119"/>
      <c r="TES41" s="119"/>
      <c r="TET41" s="119"/>
      <c r="TEU41" s="119"/>
      <c r="TEV41" s="119"/>
      <c r="TEW41" s="119"/>
      <c r="TEX41" s="119"/>
      <c r="TEY41" s="119"/>
      <c r="TEZ41" s="119"/>
      <c r="TFA41" s="119"/>
      <c r="TFB41" s="119"/>
      <c r="TFC41" s="119"/>
      <c r="TFD41" s="119"/>
      <c r="TFE41" s="119"/>
      <c r="TFF41" s="119"/>
      <c r="TFG41" s="119"/>
      <c r="TFH41" s="119"/>
      <c r="TFI41" s="119"/>
      <c r="TFJ41" s="119"/>
      <c r="TFK41" s="119"/>
      <c r="TFL41" s="119"/>
      <c r="TFM41" s="119"/>
      <c r="TFN41" s="119"/>
      <c r="TFO41" s="119"/>
      <c r="TFP41" s="119"/>
      <c r="TFQ41" s="119"/>
      <c r="TFR41" s="119"/>
      <c r="TFS41" s="119"/>
      <c r="TFT41" s="119"/>
      <c r="TFU41" s="119"/>
      <c r="TFV41" s="119"/>
      <c r="TFW41" s="119"/>
      <c r="TFX41" s="119"/>
      <c r="TFY41" s="119"/>
      <c r="TFZ41" s="119"/>
      <c r="TGA41" s="119"/>
      <c r="TGB41" s="119"/>
      <c r="TGC41" s="119"/>
      <c r="TGD41" s="119"/>
      <c r="TGE41" s="119"/>
      <c r="TGF41" s="119"/>
      <c r="TGG41" s="119"/>
      <c r="TGH41" s="119"/>
      <c r="TGI41" s="119"/>
      <c r="TGJ41" s="119"/>
      <c r="TGK41" s="119"/>
      <c r="TGL41" s="119"/>
      <c r="TGM41" s="119"/>
      <c r="TGN41" s="119"/>
      <c r="TGO41" s="119"/>
      <c r="TGP41" s="119"/>
      <c r="TGQ41" s="119"/>
      <c r="TGR41" s="119"/>
      <c r="TGS41" s="119"/>
      <c r="TGT41" s="119"/>
      <c r="TGU41" s="119"/>
      <c r="TGV41" s="119"/>
      <c r="TGW41" s="119"/>
      <c r="TGX41" s="119"/>
      <c r="TGY41" s="119"/>
      <c r="TGZ41" s="119"/>
      <c r="THA41" s="119"/>
      <c r="THB41" s="119"/>
      <c r="THC41" s="119"/>
      <c r="THD41" s="119"/>
      <c r="THE41" s="119"/>
      <c r="THF41" s="119"/>
      <c r="THG41" s="119"/>
      <c r="THH41" s="119"/>
      <c r="THI41" s="119"/>
      <c r="THJ41" s="119"/>
      <c r="THK41" s="119"/>
      <c r="THL41" s="119"/>
      <c r="THM41" s="119"/>
      <c r="THN41" s="119"/>
      <c r="THO41" s="119"/>
      <c r="THP41" s="119"/>
      <c r="THQ41" s="119"/>
      <c r="THR41" s="119"/>
      <c r="THS41" s="119"/>
      <c r="THT41" s="119"/>
      <c r="THU41" s="119"/>
      <c r="THV41" s="119"/>
      <c r="THW41" s="119"/>
      <c r="THX41" s="119"/>
      <c r="THY41" s="119"/>
      <c r="THZ41" s="119"/>
      <c r="TIA41" s="119"/>
      <c r="TIB41" s="119"/>
      <c r="TIC41" s="119"/>
      <c r="TID41" s="119"/>
      <c r="TIE41" s="119"/>
      <c r="TIF41" s="119"/>
      <c r="TIG41" s="119"/>
      <c r="TIH41" s="119"/>
      <c r="TII41" s="119"/>
      <c r="TIJ41" s="119"/>
      <c r="TIK41" s="119"/>
      <c r="TIL41" s="119"/>
      <c r="TIM41" s="119"/>
      <c r="TIN41" s="119"/>
      <c r="TIO41" s="119"/>
      <c r="TIP41" s="119"/>
      <c r="TIQ41" s="119"/>
      <c r="TIR41" s="119"/>
      <c r="TIS41" s="119"/>
      <c r="TIT41" s="119"/>
      <c r="TIU41" s="119"/>
      <c r="TIV41" s="119"/>
      <c r="TIW41" s="119"/>
      <c r="TIX41" s="119"/>
      <c r="TIY41" s="119"/>
      <c r="TIZ41" s="119"/>
      <c r="TJA41" s="119"/>
      <c r="TJB41" s="119"/>
      <c r="TJC41" s="119"/>
      <c r="TJD41" s="119"/>
      <c r="TJE41" s="119"/>
      <c r="TJF41" s="119"/>
      <c r="TJG41" s="119"/>
      <c r="TJH41" s="119"/>
      <c r="TJI41" s="119"/>
      <c r="TJJ41" s="119"/>
      <c r="TJK41" s="119"/>
      <c r="TJL41" s="119"/>
      <c r="TJM41" s="119"/>
      <c r="TJN41" s="119"/>
      <c r="TJO41" s="119"/>
      <c r="TJP41" s="119"/>
      <c r="TJQ41" s="119"/>
      <c r="TJR41" s="119"/>
      <c r="TJS41" s="119"/>
      <c r="TJT41" s="119"/>
      <c r="TJU41" s="119"/>
      <c r="TJV41" s="119"/>
      <c r="TJW41" s="119"/>
      <c r="TJX41" s="119"/>
      <c r="TJY41" s="119"/>
      <c r="TJZ41" s="119"/>
      <c r="TKA41" s="119"/>
      <c r="TKB41" s="119"/>
      <c r="TKC41" s="119"/>
      <c r="TKD41" s="119"/>
      <c r="TKE41" s="119"/>
      <c r="TKF41" s="119"/>
      <c r="TKG41" s="119"/>
      <c r="TKH41" s="119"/>
      <c r="TKI41" s="119"/>
      <c r="TKJ41" s="119"/>
      <c r="TKK41" s="119"/>
      <c r="TKL41" s="119"/>
      <c r="TKM41" s="119"/>
      <c r="TKN41" s="119"/>
      <c r="TKO41" s="119"/>
      <c r="TKP41" s="119"/>
      <c r="TKQ41" s="119"/>
      <c r="TKR41" s="119"/>
      <c r="TKS41" s="119"/>
      <c r="TKT41" s="119"/>
      <c r="TKU41" s="119"/>
      <c r="TKV41" s="119"/>
      <c r="TKW41" s="119"/>
      <c r="TKX41" s="119"/>
      <c r="TKY41" s="119"/>
      <c r="TKZ41" s="119"/>
      <c r="TLA41" s="119"/>
      <c r="TLB41" s="119"/>
      <c r="TLC41" s="119"/>
      <c r="TLD41" s="119"/>
      <c r="TLE41" s="119"/>
      <c r="TLF41" s="119"/>
      <c r="TLG41" s="119"/>
      <c r="TLH41" s="119"/>
      <c r="TLI41" s="119"/>
      <c r="TLJ41" s="119"/>
      <c r="TLK41" s="119"/>
      <c r="TLL41" s="119"/>
      <c r="TLM41" s="119"/>
      <c r="TLN41" s="119"/>
      <c r="TLO41" s="119"/>
      <c r="TLP41" s="119"/>
      <c r="TLQ41" s="119"/>
      <c r="TLR41" s="119"/>
      <c r="TLS41" s="119"/>
      <c r="TLT41" s="119"/>
      <c r="TLU41" s="119"/>
      <c r="TLV41" s="119"/>
      <c r="TLW41" s="119"/>
      <c r="TLX41" s="119"/>
      <c r="TLY41" s="119"/>
      <c r="TLZ41" s="119"/>
      <c r="TMA41" s="119"/>
      <c r="TMB41" s="119"/>
      <c r="TMC41" s="119"/>
      <c r="TMD41" s="119"/>
      <c r="TME41" s="119"/>
      <c r="TMF41" s="119"/>
      <c r="TMG41" s="119"/>
      <c r="TMH41" s="119"/>
      <c r="TMI41" s="119"/>
      <c r="TMJ41" s="119"/>
      <c r="TMK41" s="119"/>
      <c r="TML41" s="119"/>
      <c r="TMM41" s="119"/>
      <c r="TMN41" s="119"/>
      <c r="TMO41" s="119"/>
      <c r="TMP41" s="119"/>
      <c r="TMQ41" s="119"/>
      <c r="TMR41" s="119"/>
      <c r="TMS41" s="119"/>
      <c r="TMT41" s="119"/>
      <c r="TMU41" s="119"/>
      <c r="TMV41" s="119"/>
      <c r="TMW41" s="119"/>
      <c r="TMX41" s="119"/>
      <c r="TMY41" s="119"/>
      <c r="TMZ41" s="119"/>
      <c r="TNA41" s="119"/>
      <c r="TNB41" s="119"/>
      <c r="TNC41" s="119"/>
      <c r="TND41" s="119"/>
      <c r="TNE41" s="119"/>
      <c r="TNF41" s="119"/>
      <c r="TNG41" s="119"/>
      <c r="TNH41" s="119"/>
      <c r="TNI41" s="119"/>
      <c r="TNJ41" s="119"/>
      <c r="TNK41" s="119"/>
      <c r="TNL41" s="119"/>
      <c r="TNM41" s="119"/>
      <c r="TNN41" s="119"/>
      <c r="TNO41" s="119"/>
      <c r="TNP41" s="119"/>
      <c r="TNQ41" s="119"/>
      <c r="TNR41" s="119"/>
      <c r="TNS41" s="119"/>
      <c r="TNT41" s="119"/>
      <c r="TNU41" s="119"/>
      <c r="TNV41" s="119"/>
      <c r="TNW41" s="119"/>
      <c r="TNX41" s="119"/>
      <c r="TNY41" s="119"/>
      <c r="TNZ41" s="119"/>
      <c r="TOA41" s="119"/>
      <c r="TOB41" s="119"/>
      <c r="TOC41" s="119"/>
      <c r="TOD41" s="119"/>
      <c r="TOE41" s="119"/>
      <c r="TOF41" s="119"/>
      <c r="TOG41" s="119"/>
      <c r="TOH41" s="119"/>
      <c r="TOI41" s="119"/>
      <c r="TOJ41" s="119"/>
      <c r="TOK41" s="119"/>
      <c r="TOL41" s="119"/>
      <c r="TOM41" s="119"/>
      <c r="TON41" s="119"/>
      <c r="TOO41" s="119"/>
      <c r="TOP41" s="119"/>
      <c r="TOQ41" s="119"/>
      <c r="TOR41" s="119"/>
      <c r="TOS41" s="119"/>
      <c r="TOT41" s="119"/>
      <c r="TOU41" s="119"/>
      <c r="TOV41" s="119"/>
      <c r="TOW41" s="119"/>
      <c r="TOX41" s="119"/>
      <c r="TOY41" s="119"/>
      <c r="TOZ41" s="119"/>
      <c r="TPA41" s="119"/>
      <c r="TPB41" s="119"/>
      <c r="TPC41" s="119"/>
      <c r="TPD41" s="119"/>
      <c r="TPE41" s="119"/>
      <c r="TPF41" s="119"/>
      <c r="TPG41" s="119"/>
      <c r="TPH41" s="119"/>
      <c r="TPI41" s="119"/>
      <c r="TPJ41" s="119"/>
      <c r="TPK41" s="119"/>
      <c r="TPL41" s="119"/>
      <c r="TPM41" s="119"/>
      <c r="TPN41" s="119"/>
      <c r="TPO41" s="119"/>
      <c r="TPP41" s="119"/>
      <c r="TPQ41" s="119"/>
      <c r="TPR41" s="119"/>
      <c r="TPS41" s="119"/>
      <c r="TPT41" s="119"/>
      <c r="TPU41" s="119"/>
      <c r="TPV41" s="119"/>
      <c r="TPW41" s="119"/>
      <c r="TPX41" s="119"/>
      <c r="TPY41" s="119"/>
      <c r="TPZ41" s="119"/>
      <c r="TQA41" s="119"/>
      <c r="TQB41" s="119"/>
      <c r="TQC41" s="119"/>
      <c r="TQD41" s="119"/>
      <c r="TQE41" s="119"/>
      <c r="TQF41" s="119"/>
      <c r="TQG41" s="119"/>
      <c r="TQH41" s="119"/>
      <c r="TQI41" s="119"/>
      <c r="TQJ41" s="119"/>
      <c r="TQK41" s="119"/>
      <c r="TQL41" s="119"/>
      <c r="TQM41" s="119"/>
      <c r="TQN41" s="119"/>
      <c r="TQO41" s="119"/>
      <c r="TQP41" s="119"/>
      <c r="TQQ41" s="119"/>
      <c r="TQR41" s="119"/>
      <c r="TQS41" s="119"/>
      <c r="TQT41" s="119"/>
      <c r="TQU41" s="119"/>
      <c r="TQV41" s="119"/>
      <c r="TQW41" s="119"/>
      <c r="TQX41" s="119"/>
      <c r="TQY41" s="119"/>
      <c r="TQZ41" s="119"/>
      <c r="TRA41" s="119"/>
      <c r="TRB41" s="119"/>
      <c r="TRC41" s="119"/>
      <c r="TRD41" s="119"/>
      <c r="TRE41" s="119"/>
      <c r="TRF41" s="119"/>
      <c r="TRG41" s="119"/>
      <c r="TRH41" s="119"/>
      <c r="TRI41" s="119"/>
      <c r="TRJ41" s="119"/>
      <c r="TRK41" s="119"/>
      <c r="TRL41" s="119"/>
      <c r="TRM41" s="119"/>
      <c r="TRN41" s="119"/>
      <c r="TRO41" s="119"/>
      <c r="TRP41" s="119"/>
      <c r="TRQ41" s="119"/>
      <c r="TRR41" s="119"/>
      <c r="TRS41" s="119"/>
      <c r="TRT41" s="119"/>
      <c r="TRU41" s="119"/>
      <c r="TRV41" s="119"/>
      <c r="TRW41" s="119"/>
      <c r="TRX41" s="119"/>
      <c r="TRY41" s="119"/>
      <c r="TRZ41" s="119"/>
      <c r="TSA41" s="119"/>
      <c r="TSB41" s="119"/>
      <c r="TSC41" s="119"/>
      <c r="TSD41" s="119"/>
      <c r="TSE41" s="119"/>
      <c r="TSF41" s="119"/>
      <c r="TSG41" s="119"/>
      <c r="TSH41" s="119"/>
      <c r="TSI41" s="119"/>
      <c r="TSJ41" s="119"/>
      <c r="TSK41" s="119"/>
      <c r="TSL41" s="119"/>
      <c r="TSM41" s="119"/>
      <c r="TSN41" s="119"/>
      <c r="TSO41" s="119"/>
      <c r="TSP41" s="119"/>
      <c r="TSQ41" s="119"/>
      <c r="TSR41" s="119"/>
      <c r="TSS41" s="119"/>
      <c r="TST41" s="119"/>
      <c r="TSU41" s="119"/>
      <c r="TSV41" s="119"/>
      <c r="TSW41" s="119"/>
      <c r="TSX41" s="119"/>
      <c r="TSY41" s="119"/>
      <c r="TSZ41" s="119"/>
      <c r="TTA41" s="119"/>
      <c r="TTB41" s="119"/>
      <c r="TTC41" s="119"/>
      <c r="TTD41" s="119"/>
      <c r="TTE41" s="119"/>
      <c r="TTF41" s="119"/>
      <c r="TTG41" s="119"/>
      <c r="TTH41" s="119"/>
      <c r="TTI41" s="119"/>
      <c r="TTJ41" s="119"/>
      <c r="TTK41" s="119"/>
      <c r="TTL41" s="119"/>
      <c r="TTM41" s="119"/>
      <c r="TTN41" s="119"/>
      <c r="TTO41" s="119"/>
      <c r="TTP41" s="119"/>
      <c r="TTQ41" s="119"/>
      <c r="TTR41" s="119"/>
      <c r="TTS41" s="119"/>
      <c r="TTT41" s="119"/>
      <c r="TTU41" s="119"/>
      <c r="TTV41" s="119"/>
      <c r="TTW41" s="119"/>
      <c r="TTX41" s="119"/>
      <c r="TTY41" s="119"/>
      <c r="TTZ41" s="119"/>
      <c r="TUA41" s="119"/>
      <c r="TUB41" s="119"/>
      <c r="TUC41" s="119"/>
      <c r="TUD41" s="119"/>
      <c r="TUE41" s="119"/>
      <c r="TUF41" s="119"/>
      <c r="TUG41" s="119"/>
      <c r="TUH41" s="119"/>
      <c r="TUI41" s="119"/>
      <c r="TUJ41" s="119"/>
      <c r="TUK41" s="119"/>
      <c r="TUL41" s="119"/>
      <c r="TUM41" s="119"/>
      <c r="TUN41" s="119"/>
      <c r="TUO41" s="119"/>
      <c r="TUP41" s="119"/>
      <c r="TUQ41" s="119"/>
      <c r="TUR41" s="119"/>
      <c r="TUS41" s="119"/>
      <c r="TUT41" s="119"/>
      <c r="TUU41" s="119"/>
      <c r="TUV41" s="119"/>
      <c r="TUW41" s="119"/>
      <c r="TUX41" s="119"/>
      <c r="TUY41" s="119"/>
      <c r="TUZ41" s="119"/>
      <c r="TVA41" s="119"/>
      <c r="TVB41" s="119"/>
      <c r="TVC41" s="119"/>
      <c r="TVD41" s="119"/>
      <c r="TVE41" s="119"/>
      <c r="TVF41" s="119"/>
      <c r="TVG41" s="119"/>
      <c r="TVH41" s="119"/>
      <c r="TVI41" s="119"/>
      <c r="TVJ41" s="119"/>
      <c r="TVK41" s="119"/>
      <c r="TVL41" s="119"/>
      <c r="TVM41" s="119"/>
      <c r="TVN41" s="119"/>
      <c r="TVO41" s="119"/>
      <c r="TVP41" s="119"/>
      <c r="TVQ41" s="119"/>
      <c r="TVR41" s="119"/>
      <c r="TVS41" s="119"/>
      <c r="TVT41" s="119"/>
      <c r="TVU41" s="119"/>
      <c r="TVV41" s="119"/>
      <c r="TVW41" s="119"/>
      <c r="TVX41" s="119"/>
      <c r="TVY41" s="119"/>
      <c r="TVZ41" s="119"/>
      <c r="TWA41" s="119"/>
      <c r="TWB41" s="119"/>
      <c r="TWC41" s="119"/>
      <c r="TWD41" s="119"/>
      <c r="TWE41" s="119"/>
      <c r="TWF41" s="119"/>
      <c r="TWG41" s="119"/>
      <c r="TWH41" s="119"/>
      <c r="TWI41" s="119"/>
      <c r="TWJ41" s="119"/>
      <c r="TWK41" s="119"/>
      <c r="TWL41" s="119"/>
      <c r="TWM41" s="119"/>
      <c r="TWN41" s="119"/>
      <c r="TWO41" s="119"/>
      <c r="TWP41" s="119"/>
      <c r="TWQ41" s="119"/>
      <c r="TWR41" s="119"/>
      <c r="TWS41" s="119"/>
      <c r="TWT41" s="119"/>
      <c r="TWU41" s="119"/>
      <c r="TWV41" s="119"/>
      <c r="TWW41" s="119"/>
      <c r="TWX41" s="119"/>
      <c r="TWY41" s="119"/>
      <c r="TWZ41" s="119"/>
      <c r="TXA41" s="119"/>
      <c r="TXB41" s="119"/>
      <c r="TXC41" s="119"/>
      <c r="TXD41" s="119"/>
      <c r="TXE41" s="119"/>
      <c r="TXF41" s="119"/>
      <c r="TXG41" s="119"/>
      <c r="TXH41" s="119"/>
      <c r="TXI41" s="119"/>
      <c r="TXJ41" s="119"/>
      <c r="TXK41" s="119"/>
      <c r="TXL41" s="119"/>
      <c r="TXM41" s="119"/>
      <c r="TXN41" s="119"/>
      <c r="TXO41" s="119"/>
      <c r="TXP41" s="119"/>
      <c r="TXQ41" s="119"/>
      <c r="TXR41" s="119"/>
      <c r="TXS41" s="119"/>
      <c r="TXT41" s="119"/>
      <c r="TXU41" s="119"/>
      <c r="TXV41" s="119"/>
      <c r="TXW41" s="119"/>
      <c r="TXX41" s="119"/>
      <c r="TXY41" s="119"/>
      <c r="TXZ41" s="119"/>
      <c r="TYA41" s="119"/>
      <c r="TYB41" s="119"/>
      <c r="TYC41" s="119"/>
      <c r="TYD41" s="119"/>
      <c r="TYE41" s="119"/>
      <c r="TYF41" s="119"/>
      <c r="TYG41" s="119"/>
      <c r="TYH41" s="119"/>
      <c r="TYI41" s="119"/>
      <c r="TYJ41" s="119"/>
      <c r="TYK41" s="119"/>
      <c r="TYL41" s="119"/>
      <c r="TYM41" s="119"/>
      <c r="TYN41" s="119"/>
      <c r="TYO41" s="119"/>
      <c r="TYP41" s="119"/>
      <c r="TYQ41" s="119"/>
      <c r="TYR41" s="119"/>
      <c r="TYS41" s="119"/>
      <c r="TYT41" s="119"/>
      <c r="TYU41" s="119"/>
      <c r="TYV41" s="119"/>
      <c r="TYW41" s="119"/>
      <c r="TYX41" s="119"/>
      <c r="TYY41" s="119"/>
      <c r="TYZ41" s="119"/>
      <c r="TZA41" s="119"/>
      <c r="TZB41" s="119"/>
      <c r="TZC41" s="119"/>
      <c r="TZD41" s="119"/>
      <c r="TZE41" s="119"/>
      <c r="TZF41" s="119"/>
      <c r="TZG41" s="119"/>
      <c r="TZH41" s="119"/>
      <c r="TZI41" s="119"/>
      <c r="TZJ41" s="119"/>
      <c r="TZK41" s="119"/>
      <c r="TZL41" s="119"/>
      <c r="TZM41" s="119"/>
      <c r="TZN41" s="119"/>
      <c r="TZO41" s="119"/>
      <c r="TZP41" s="119"/>
      <c r="TZQ41" s="119"/>
      <c r="TZR41" s="119"/>
      <c r="TZS41" s="119"/>
      <c r="TZT41" s="119"/>
      <c r="TZU41" s="119"/>
      <c r="TZV41" s="119"/>
      <c r="TZW41" s="119"/>
      <c r="TZX41" s="119"/>
      <c r="TZY41" s="119"/>
      <c r="TZZ41" s="119"/>
      <c r="UAA41" s="119"/>
      <c r="UAB41" s="119"/>
      <c r="UAC41" s="119"/>
      <c r="UAD41" s="119"/>
      <c r="UAE41" s="119"/>
      <c r="UAF41" s="119"/>
      <c r="UAG41" s="119"/>
      <c r="UAH41" s="119"/>
      <c r="UAI41" s="119"/>
      <c r="UAJ41" s="119"/>
      <c r="UAK41" s="119"/>
      <c r="UAL41" s="119"/>
      <c r="UAM41" s="119"/>
      <c r="UAN41" s="119"/>
      <c r="UAO41" s="119"/>
      <c r="UAP41" s="119"/>
      <c r="UAQ41" s="119"/>
      <c r="UAR41" s="119"/>
      <c r="UAS41" s="119"/>
      <c r="UAT41" s="119"/>
      <c r="UAU41" s="119"/>
      <c r="UAV41" s="119"/>
      <c r="UAW41" s="119"/>
      <c r="UAX41" s="119"/>
      <c r="UAY41" s="119"/>
      <c r="UAZ41" s="119"/>
      <c r="UBA41" s="119"/>
      <c r="UBB41" s="119"/>
      <c r="UBC41" s="119"/>
      <c r="UBD41" s="119"/>
      <c r="UBE41" s="119"/>
      <c r="UBF41" s="119"/>
      <c r="UBG41" s="119"/>
      <c r="UBH41" s="119"/>
      <c r="UBI41" s="119"/>
      <c r="UBJ41" s="119"/>
      <c r="UBK41" s="119"/>
      <c r="UBL41" s="119"/>
      <c r="UBM41" s="119"/>
      <c r="UBN41" s="119"/>
      <c r="UBO41" s="119"/>
      <c r="UBP41" s="119"/>
      <c r="UBQ41" s="119"/>
      <c r="UBR41" s="119"/>
      <c r="UBS41" s="119"/>
      <c r="UBT41" s="119"/>
      <c r="UBU41" s="119"/>
      <c r="UBV41" s="119"/>
      <c r="UBW41" s="119"/>
      <c r="UBX41" s="119"/>
      <c r="UBY41" s="119"/>
      <c r="UBZ41" s="119"/>
      <c r="UCA41" s="119"/>
      <c r="UCB41" s="119"/>
      <c r="UCC41" s="119"/>
      <c r="UCD41" s="119"/>
      <c r="UCE41" s="119"/>
      <c r="UCF41" s="119"/>
      <c r="UCG41" s="119"/>
      <c r="UCH41" s="119"/>
      <c r="UCI41" s="119"/>
      <c r="UCJ41" s="119"/>
      <c r="UCK41" s="119"/>
      <c r="UCL41" s="119"/>
      <c r="UCM41" s="119"/>
      <c r="UCN41" s="119"/>
      <c r="UCO41" s="119"/>
      <c r="UCP41" s="119"/>
      <c r="UCQ41" s="119"/>
      <c r="UCR41" s="119"/>
      <c r="UCS41" s="119"/>
      <c r="UCT41" s="119"/>
      <c r="UCU41" s="119"/>
      <c r="UCV41" s="119"/>
      <c r="UCW41" s="119"/>
      <c r="UCX41" s="119"/>
      <c r="UCY41" s="119"/>
      <c r="UCZ41" s="119"/>
      <c r="UDA41" s="119"/>
      <c r="UDB41" s="119"/>
      <c r="UDC41" s="119"/>
      <c r="UDD41" s="119"/>
      <c r="UDE41" s="119"/>
      <c r="UDF41" s="119"/>
      <c r="UDG41" s="119"/>
      <c r="UDH41" s="119"/>
      <c r="UDI41" s="119"/>
      <c r="UDJ41" s="119"/>
      <c r="UDK41" s="119"/>
      <c r="UDL41" s="119"/>
      <c r="UDM41" s="119"/>
      <c r="UDN41" s="119"/>
      <c r="UDO41" s="119"/>
      <c r="UDP41" s="119"/>
      <c r="UDQ41" s="119"/>
      <c r="UDR41" s="119"/>
      <c r="UDS41" s="119"/>
      <c r="UDT41" s="119"/>
      <c r="UDU41" s="119"/>
      <c r="UDV41" s="119"/>
      <c r="UDW41" s="119"/>
      <c r="UDX41" s="119"/>
      <c r="UDY41" s="119"/>
      <c r="UDZ41" s="119"/>
      <c r="UEA41" s="119"/>
      <c r="UEB41" s="119"/>
      <c r="UEC41" s="119"/>
      <c r="UED41" s="119"/>
      <c r="UEE41" s="119"/>
      <c r="UEF41" s="119"/>
      <c r="UEG41" s="119"/>
      <c r="UEH41" s="119"/>
      <c r="UEI41" s="119"/>
      <c r="UEJ41" s="119"/>
      <c r="UEK41" s="119"/>
      <c r="UEL41" s="119"/>
      <c r="UEM41" s="119"/>
      <c r="UEN41" s="119"/>
      <c r="UEO41" s="119"/>
      <c r="UEP41" s="119"/>
      <c r="UEQ41" s="119"/>
      <c r="UER41" s="119"/>
      <c r="UES41" s="119"/>
      <c r="UET41" s="119"/>
      <c r="UEU41" s="119"/>
      <c r="UEV41" s="119"/>
      <c r="UEW41" s="119"/>
      <c r="UEX41" s="119"/>
      <c r="UEY41" s="119"/>
      <c r="UEZ41" s="119"/>
      <c r="UFA41" s="119"/>
      <c r="UFB41" s="119"/>
      <c r="UFC41" s="119"/>
      <c r="UFD41" s="119"/>
      <c r="UFE41" s="119"/>
      <c r="UFF41" s="119"/>
      <c r="UFG41" s="119"/>
      <c r="UFH41" s="119"/>
      <c r="UFI41" s="119"/>
      <c r="UFJ41" s="119"/>
      <c r="UFK41" s="119"/>
      <c r="UFL41" s="119"/>
      <c r="UFM41" s="119"/>
      <c r="UFN41" s="119"/>
      <c r="UFO41" s="119"/>
      <c r="UFP41" s="119"/>
      <c r="UFQ41" s="119"/>
      <c r="UFR41" s="119"/>
      <c r="UFS41" s="119"/>
      <c r="UFT41" s="119"/>
      <c r="UFU41" s="119"/>
      <c r="UFV41" s="119"/>
      <c r="UFW41" s="119"/>
      <c r="UFX41" s="119"/>
      <c r="UFY41" s="119"/>
      <c r="UFZ41" s="119"/>
      <c r="UGA41" s="119"/>
      <c r="UGB41" s="119"/>
      <c r="UGC41" s="119"/>
      <c r="UGD41" s="119"/>
      <c r="UGE41" s="119"/>
      <c r="UGF41" s="119"/>
      <c r="UGG41" s="119"/>
      <c r="UGH41" s="119"/>
      <c r="UGI41" s="119"/>
      <c r="UGJ41" s="119"/>
      <c r="UGK41" s="119"/>
      <c r="UGL41" s="119"/>
      <c r="UGM41" s="119"/>
      <c r="UGN41" s="119"/>
      <c r="UGO41" s="119"/>
      <c r="UGP41" s="119"/>
      <c r="UGQ41" s="119"/>
      <c r="UGR41" s="119"/>
      <c r="UGS41" s="119"/>
      <c r="UGT41" s="119"/>
      <c r="UGU41" s="119"/>
      <c r="UGV41" s="119"/>
      <c r="UGW41" s="119"/>
      <c r="UGX41" s="119"/>
      <c r="UGY41" s="119"/>
      <c r="UGZ41" s="119"/>
      <c r="UHA41" s="119"/>
      <c r="UHB41" s="119"/>
      <c r="UHC41" s="119"/>
      <c r="UHD41" s="119"/>
      <c r="UHE41" s="119"/>
      <c r="UHF41" s="119"/>
      <c r="UHG41" s="119"/>
      <c r="UHH41" s="119"/>
      <c r="UHI41" s="119"/>
      <c r="UHJ41" s="119"/>
      <c r="UHK41" s="119"/>
      <c r="UHL41" s="119"/>
      <c r="UHM41" s="119"/>
      <c r="UHN41" s="119"/>
      <c r="UHO41" s="119"/>
      <c r="UHP41" s="119"/>
      <c r="UHQ41" s="119"/>
      <c r="UHR41" s="119"/>
      <c r="UHS41" s="119"/>
      <c r="UHT41" s="119"/>
      <c r="UHU41" s="119"/>
      <c r="UHV41" s="119"/>
      <c r="UHW41" s="119"/>
      <c r="UHX41" s="119"/>
      <c r="UHY41" s="119"/>
      <c r="UHZ41" s="119"/>
      <c r="UIA41" s="119"/>
      <c r="UIB41" s="119"/>
      <c r="UIC41" s="119"/>
      <c r="UID41" s="119"/>
      <c r="UIE41" s="119"/>
      <c r="UIF41" s="119"/>
      <c r="UIG41" s="119"/>
      <c r="UIH41" s="119"/>
      <c r="UII41" s="119"/>
      <c r="UIJ41" s="119"/>
      <c r="UIK41" s="119"/>
      <c r="UIL41" s="119"/>
      <c r="UIM41" s="119"/>
      <c r="UIN41" s="119"/>
      <c r="UIO41" s="119"/>
      <c r="UIP41" s="119"/>
      <c r="UIQ41" s="119"/>
      <c r="UIR41" s="119"/>
      <c r="UIS41" s="119"/>
      <c r="UIT41" s="119"/>
      <c r="UIU41" s="119"/>
      <c r="UIV41" s="119"/>
      <c r="UIW41" s="119"/>
      <c r="UIX41" s="119"/>
      <c r="UIY41" s="119"/>
      <c r="UIZ41" s="119"/>
      <c r="UJA41" s="119"/>
      <c r="UJB41" s="119"/>
      <c r="UJC41" s="119"/>
      <c r="UJD41" s="119"/>
      <c r="UJE41" s="119"/>
      <c r="UJF41" s="119"/>
      <c r="UJG41" s="119"/>
      <c r="UJH41" s="119"/>
      <c r="UJI41" s="119"/>
      <c r="UJJ41" s="119"/>
      <c r="UJK41" s="119"/>
      <c r="UJL41" s="119"/>
      <c r="UJM41" s="119"/>
      <c r="UJN41" s="119"/>
      <c r="UJO41" s="119"/>
      <c r="UJP41" s="119"/>
      <c r="UJQ41" s="119"/>
      <c r="UJR41" s="119"/>
      <c r="UJS41" s="119"/>
      <c r="UJT41" s="119"/>
      <c r="UJU41" s="119"/>
      <c r="UJV41" s="119"/>
      <c r="UJW41" s="119"/>
      <c r="UJX41" s="119"/>
      <c r="UJY41" s="119"/>
      <c r="UJZ41" s="119"/>
      <c r="UKA41" s="119"/>
      <c r="UKB41" s="119"/>
      <c r="UKC41" s="119"/>
      <c r="UKD41" s="119"/>
      <c r="UKE41" s="119"/>
      <c r="UKF41" s="119"/>
      <c r="UKG41" s="119"/>
      <c r="UKH41" s="119"/>
      <c r="UKI41" s="119"/>
      <c r="UKJ41" s="119"/>
      <c r="UKK41" s="119"/>
      <c r="UKL41" s="119"/>
      <c r="UKM41" s="119"/>
      <c r="UKN41" s="119"/>
      <c r="UKO41" s="119"/>
      <c r="UKP41" s="119"/>
      <c r="UKQ41" s="119"/>
      <c r="UKR41" s="119"/>
      <c r="UKS41" s="119"/>
      <c r="UKT41" s="119"/>
      <c r="UKU41" s="119"/>
      <c r="UKV41" s="119"/>
      <c r="UKW41" s="119"/>
      <c r="UKX41" s="119"/>
      <c r="UKY41" s="119"/>
      <c r="UKZ41" s="119"/>
      <c r="ULA41" s="119"/>
      <c r="ULB41" s="119"/>
      <c r="ULC41" s="119"/>
      <c r="ULD41" s="119"/>
      <c r="ULE41" s="119"/>
      <c r="ULF41" s="119"/>
      <c r="ULG41" s="119"/>
      <c r="ULH41" s="119"/>
      <c r="ULI41" s="119"/>
      <c r="ULJ41" s="119"/>
      <c r="ULK41" s="119"/>
      <c r="ULL41" s="119"/>
      <c r="ULM41" s="119"/>
      <c r="ULN41" s="119"/>
      <c r="ULO41" s="119"/>
      <c r="ULP41" s="119"/>
      <c r="ULQ41" s="119"/>
      <c r="ULR41" s="119"/>
      <c r="ULS41" s="119"/>
      <c r="ULT41" s="119"/>
      <c r="ULU41" s="119"/>
      <c r="ULV41" s="119"/>
      <c r="ULW41" s="119"/>
      <c r="ULX41" s="119"/>
      <c r="ULY41" s="119"/>
      <c r="ULZ41" s="119"/>
      <c r="UMA41" s="119"/>
      <c r="UMB41" s="119"/>
      <c r="UMC41" s="119"/>
      <c r="UMD41" s="119"/>
      <c r="UME41" s="119"/>
      <c r="UMF41" s="119"/>
      <c r="UMG41" s="119"/>
      <c r="UMH41" s="119"/>
      <c r="UMI41" s="119"/>
      <c r="UMJ41" s="119"/>
      <c r="UMK41" s="119"/>
      <c r="UML41" s="119"/>
      <c r="UMM41" s="119"/>
      <c r="UMN41" s="119"/>
      <c r="UMO41" s="119"/>
      <c r="UMP41" s="119"/>
      <c r="UMQ41" s="119"/>
      <c r="UMR41" s="119"/>
      <c r="UMS41" s="119"/>
      <c r="UMT41" s="119"/>
      <c r="UMU41" s="119"/>
      <c r="UMV41" s="119"/>
      <c r="UMW41" s="119"/>
      <c r="UMX41" s="119"/>
      <c r="UMY41" s="119"/>
      <c r="UMZ41" s="119"/>
      <c r="UNA41" s="119"/>
      <c r="UNB41" s="119"/>
      <c r="UNC41" s="119"/>
      <c r="UND41" s="119"/>
      <c r="UNE41" s="119"/>
      <c r="UNF41" s="119"/>
      <c r="UNG41" s="119"/>
      <c r="UNH41" s="119"/>
      <c r="UNI41" s="119"/>
      <c r="UNJ41" s="119"/>
      <c r="UNK41" s="119"/>
      <c r="UNL41" s="119"/>
      <c r="UNM41" s="119"/>
      <c r="UNN41" s="119"/>
      <c r="UNO41" s="119"/>
      <c r="UNP41" s="119"/>
      <c r="UNQ41" s="119"/>
      <c r="UNR41" s="119"/>
      <c r="UNS41" s="119"/>
      <c r="UNT41" s="119"/>
      <c r="UNU41" s="119"/>
      <c r="UNV41" s="119"/>
      <c r="UNW41" s="119"/>
      <c r="UNX41" s="119"/>
      <c r="UNY41" s="119"/>
      <c r="UNZ41" s="119"/>
      <c r="UOA41" s="119"/>
      <c r="UOB41" s="119"/>
      <c r="UOC41" s="119"/>
      <c r="UOD41" s="119"/>
      <c r="UOE41" s="119"/>
      <c r="UOF41" s="119"/>
      <c r="UOG41" s="119"/>
      <c r="UOH41" s="119"/>
      <c r="UOI41" s="119"/>
      <c r="UOJ41" s="119"/>
      <c r="UOK41" s="119"/>
      <c r="UOL41" s="119"/>
      <c r="UOM41" s="119"/>
      <c r="UON41" s="119"/>
      <c r="UOO41" s="119"/>
      <c r="UOP41" s="119"/>
      <c r="UOQ41" s="119"/>
      <c r="UOR41" s="119"/>
      <c r="UOS41" s="119"/>
      <c r="UOT41" s="119"/>
      <c r="UOU41" s="119"/>
      <c r="UOV41" s="119"/>
      <c r="UOW41" s="119"/>
      <c r="UOX41" s="119"/>
      <c r="UOY41" s="119"/>
      <c r="UOZ41" s="119"/>
      <c r="UPA41" s="119"/>
      <c r="UPB41" s="119"/>
      <c r="UPC41" s="119"/>
      <c r="UPD41" s="119"/>
      <c r="UPE41" s="119"/>
      <c r="UPF41" s="119"/>
      <c r="UPG41" s="119"/>
      <c r="UPH41" s="119"/>
      <c r="UPI41" s="119"/>
      <c r="UPJ41" s="119"/>
      <c r="UPK41" s="119"/>
      <c r="UPL41" s="119"/>
      <c r="UPM41" s="119"/>
      <c r="UPN41" s="119"/>
      <c r="UPO41" s="119"/>
      <c r="UPP41" s="119"/>
      <c r="UPQ41" s="119"/>
      <c r="UPR41" s="119"/>
      <c r="UPS41" s="119"/>
      <c r="UPT41" s="119"/>
      <c r="UPU41" s="119"/>
      <c r="UPV41" s="119"/>
      <c r="UPW41" s="119"/>
      <c r="UPX41" s="119"/>
      <c r="UPY41" s="119"/>
      <c r="UPZ41" s="119"/>
      <c r="UQA41" s="119"/>
      <c r="UQB41" s="119"/>
      <c r="UQC41" s="119"/>
      <c r="UQD41" s="119"/>
      <c r="UQE41" s="119"/>
      <c r="UQF41" s="119"/>
      <c r="UQG41" s="119"/>
      <c r="UQH41" s="119"/>
      <c r="UQI41" s="119"/>
      <c r="UQJ41" s="119"/>
      <c r="UQK41" s="119"/>
      <c r="UQL41" s="119"/>
      <c r="UQM41" s="119"/>
      <c r="UQN41" s="119"/>
      <c r="UQO41" s="119"/>
      <c r="UQP41" s="119"/>
      <c r="UQQ41" s="119"/>
      <c r="UQR41" s="119"/>
      <c r="UQS41" s="119"/>
      <c r="UQT41" s="119"/>
      <c r="UQU41" s="119"/>
      <c r="UQV41" s="119"/>
      <c r="UQW41" s="119"/>
      <c r="UQX41" s="119"/>
      <c r="UQY41" s="119"/>
      <c r="UQZ41" s="119"/>
      <c r="URA41" s="119"/>
      <c r="URB41" s="119"/>
      <c r="URC41" s="119"/>
      <c r="URD41" s="119"/>
      <c r="URE41" s="119"/>
      <c r="URF41" s="119"/>
      <c r="URG41" s="119"/>
      <c r="URH41" s="119"/>
      <c r="URI41" s="119"/>
      <c r="URJ41" s="119"/>
      <c r="URK41" s="119"/>
      <c r="URL41" s="119"/>
      <c r="URM41" s="119"/>
      <c r="URN41" s="119"/>
      <c r="URO41" s="119"/>
      <c r="URP41" s="119"/>
      <c r="URQ41" s="119"/>
      <c r="URR41" s="119"/>
      <c r="URS41" s="119"/>
      <c r="URT41" s="119"/>
      <c r="URU41" s="119"/>
      <c r="URV41" s="119"/>
      <c r="URW41" s="119"/>
      <c r="URX41" s="119"/>
      <c r="URY41" s="119"/>
      <c r="URZ41" s="119"/>
      <c r="USA41" s="119"/>
      <c r="USB41" s="119"/>
      <c r="USC41" s="119"/>
      <c r="USD41" s="119"/>
      <c r="USE41" s="119"/>
      <c r="USF41" s="119"/>
      <c r="USG41" s="119"/>
      <c r="USH41" s="119"/>
      <c r="USI41" s="119"/>
      <c r="USJ41" s="119"/>
      <c r="USK41" s="119"/>
      <c r="USL41" s="119"/>
      <c r="USM41" s="119"/>
      <c r="USN41" s="119"/>
      <c r="USO41" s="119"/>
      <c r="USP41" s="119"/>
      <c r="USQ41" s="119"/>
      <c r="USR41" s="119"/>
      <c r="USS41" s="119"/>
      <c r="UST41" s="119"/>
      <c r="USU41" s="119"/>
      <c r="USV41" s="119"/>
      <c r="USW41" s="119"/>
      <c r="USX41" s="119"/>
      <c r="USY41" s="119"/>
      <c r="USZ41" s="119"/>
      <c r="UTA41" s="119"/>
      <c r="UTB41" s="119"/>
      <c r="UTC41" s="119"/>
      <c r="UTD41" s="119"/>
      <c r="UTE41" s="119"/>
      <c r="UTF41" s="119"/>
      <c r="UTG41" s="119"/>
      <c r="UTH41" s="119"/>
      <c r="UTI41" s="119"/>
      <c r="UTJ41" s="119"/>
      <c r="UTK41" s="119"/>
      <c r="UTL41" s="119"/>
      <c r="UTM41" s="119"/>
      <c r="UTN41" s="119"/>
      <c r="UTO41" s="119"/>
      <c r="UTP41" s="119"/>
      <c r="UTQ41" s="119"/>
      <c r="UTR41" s="119"/>
      <c r="UTS41" s="119"/>
      <c r="UTT41" s="119"/>
      <c r="UTU41" s="119"/>
      <c r="UTV41" s="119"/>
      <c r="UTW41" s="119"/>
      <c r="UTX41" s="119"/>
      <c r="UTY41" s="119"/>
      <c r="UTZ41" s="119"/>
      <c r="UUA41" s="119"/>
      <c r="UUB41" s="119"/>
      <c r="UUC41" s="119"/>
      <c r="UUD41" s="119"/>
      <c r="UUE41" s="119"/>
      <c r="UUF41" s="119"/>
      <c r="UUG41" s="119"/>
      <c r="UUH41" s="119"/>
      <c r="UUI41" s="119"/>
      <c r="UUJ41" s="119"/>
      <c r="UUK41" s="119"/>
      <c r="UUL41" s="119"/>
      <c r="UUM41" s="119"/>
      <c r="UUN41" s="119"/>
      <c r="UUO41" s="119"/>
      <c r="UUP41" s="119"/>
      <c r="UUQ41" s="119"/>
      <c r="UUR41" s="119"/>
      <c r="UUS41" s="119"/>
      <c r="UUT41" s="119"/>
      <c r="UUU41" s="119"/>
      <c r="UUV41" s="119"/>
      <c r="UUW41" s="119"/>
      <c r="UUX41" s="119"/>
      <c r="UUY41" s="119"/>
      <c r="UUZ41" s="119"/>
      <c r="UVA41" s="119"/>
      <c r="UVB41" s="119"/>
      <c r="UVC41" s="119"/>
      <c r="UVD41" s="119"/>
      <c r="UVE41" s="119"/>
      <c r="UVF41" s="119"/>
      <c r="UVG41" s="119"/>
      <c r="UVH41" s="119"/>
      <c r="UVI41" s="119"/>
      <c r="UVJ41" s="119"/>
      <c r="UVK41" s="119"/>
      <c r="UVL41" s="119"/>
      <c r="UVM41" s="119"/>
      <c r="UVN41" s="119"/>
      <c r="UVO41" s="119"/>
      <c r="UVP41" s="119"/>
      <c r="UVQ41" s="119"/>
      <c r="UVR41" s="119"/>
      <c r="UVS41" s="119"/>
      <c r="UVT41" s="119"/>
      <c r="UVU41" s="119"/>
      <c r="UVV41" s="119"/>
      <c r="UVW41" s="119"/>
      <c r="UVX41" s="119"/>
      <c r="UVY41" s="119"/>
      <c r="UVZ41" s="119"/>
      <c r="UWA41" s="119"/>
      <c r="UWB41" s="119"/>
      <c r="UWC41" s="119"/>
      <c r="UWD41" s="119"/>
      <c r="UWE41" s="119"/>
      <c r="UWF41" s="119"/>
      <c r="UWG41" s="119"/>
      <c r="UWH41" s="119"/>
      <c r="UWI41" s="119"/>
      <c r="UWJ41" s="119"/>
      <c r="UWK41" s="119"/>
      <c r="UWL41" s="119"/>
      <c r="UWM41" s="119"/>
      <c r="UWN41" s="119"/>
      <c r="UWO41" s="119"/>
      <c r="UWP41" s="119"/>
      <c r="UWQ41" s="119"/>
      <c r="UWR41" s="119"/>
      <c r="UWS41" s="119"/>
      <c r="UWT41" s="119"/>
      <c r="UWU41" s="119"/>
      <c r="UWV41" s="119"/>
      <c r="UWW41" s="119"/>
      <c r="UWX41" s="119"/>
      <c r="UWY41" s="119"/>
      <c r="UWZ41" s="119"/>
      <c r="UXA41" s="119"/>
      <c r="UXB41" s="119"/>
      <c r="UXC41" s="119"/>
      <c r="UXD41" s="119"/>
      <c r="UXE41" s="119"/>
      <c r="UXF41" s="119"/>
      <c r="UXG41" s="119"/>
      <c r="UXH41" s="119"/>
      <c r="UXI41" s="119"/>
      <c r="UXJ41" s="119"/>
      <c r="UXK41" s="119"/>
      <c r="UXL41" s="119"/>
      <c r="UXM41" s="119"/>
      <c r="UXN41" s="119"/>
      <c r="UXO41" s="119"/>
      <c r="UXP41" s="119"/>
      <c r="UXQ41" s="119"/>
      <c r="UXR41" s="119"/>
      <c r="UXS41" s="119"/>
      <c r="UXT41" s="119"/>
      <c r="UXU41" s="119"/>
      <c r="UXV41" s="119"/>
      <c r="UXW41" s="119"/>
      <c r="UXX41" s="119"/>
      <c r="UXY41" s="119"/>
      <c r="UXZ41" s="119"/>
      <c r="UYA41" s="119"/>
      <c r="UYB41" s="119"/>
      <c r="UYC41" s="119"/>
      <c r="UYD41" s="119"/>
      <c r="UYE41" s="119"/>
      <c r="UYF41" s="119"/>
      <c r="UYG41" s="119"/>
      <c r="UYH41" s="119"/>
      <c r="UYI41" s="119"/>
      <c r="UYJ41" s="119"/>
      <c r="UYK41" s="119"/>
      <c r="UYL41" s="119"/>
      <c r="UYM41" s="119"/>
      <c r="UYN41" s="119"/>
      <c r="UYO41" s="119"/>
      <c r="UYP41" s="119"/>
      <c r="UYQ41" s="119"/>
      <c r="UYR41" s="119"/>
      <c r="UYS41" s="119"/>
      <c r="UYT41" s="119"/>
      <c r="UYU41" s="119"/>
      <c r="UYV41" s="119"/>
      <c r="UYW41" s="119"/>
      <c r="UYX41" s="119"/>
      <c r="UYY41" s="119"/>
      <c r="UYZ41" s="119"/>
      <c r="UZA41" s="119"/>
      <c r="UZB41" s="119"/>
      <c r="UZC41" s="119"/>
      <c r="UZD41" s="119"/>
      <c r="UZE41" s="119"/>
      <c r="UZF41" s="119"/>
      <c r="UZG41" s="119"/>
      <c r="UZH41" s="119"/>
      <c r="UZI41" s="119"/>
      <c r="UZJ41" s="119"/>
      <c r="UZK41" s="119"/>
      <c r="UZL41" s="119"/>
      <c r="UZM41" s="119"/>
      <c r="UZN41" s="119"/>
      <c r="UZO41" s="119"/>
      <c r="UZP41" s="119"/>
      <c r="UZQ41" s="119"/>
      <c r="UZR41" s="119"/>
      <c r="UZS41" s="119"/>
      <c r="UZT41" s="119"/>
      <c r="UZU41" s="119"/>
      <c r="UZV41" s="119"/>
      <c r="UZW41" s="119"/>
      <c r="UZX41" s="119"/>
      <c r="UZY41" s="119"/>
      <c r="UZZ41" s="119"/>
      <c r="VAA41" s="119"/>
      <c r="VAB41" s="119"/>
      <c r="VAC41" s="119"/>
      <c r="VAD41" s="119"/>
      <c r="VAE41" s="119"/>
      <c r="VAF41" s="119"/>
      <c r="VAG41" s="119"/>
      <c r="VAH41" s="119"/>
      <c r="VAI41" s="119"/>
      <c r="VAJ41" s="119"/>
      <c r="VAK41" s="119"/>
      <c r="VAL41" s="119"/>
      <c r="VAM41" s="119"/>
      <c r="VAN41" s="119"/>
      <c r="VAO41" s="119"/>
      <c r="VAP41" s="119"/>
      <c r="VAQ41" s="119"/>
      <c r="VAR41" s="119"/>
      <c r="VAS41" s="119"/>
      <c r="VAT41" s="119"/>
      <c r="VAU41" s="119"/>
      <c r="VAV41" s="119"/>
      <c r="VAW41" s="119"/>
      <c r="VAX41" s="119"/>
      <c r="VAY41" s="119"/>
      <c r="VAZ41" s="119"/>
      <c r="VBA41" s="119"/>
      <c r="VBB41" s="119"/>
      <c r="VBC41" s="119"/>
      <c r="VBD41" s="119"/>
      <c r="VBE41" s="119"/>
      <c r="VBF41" s="119"/>
      <c r="VBG41" s="119"/>
      <c r="VBH41" s="119"/>
      <c r="VBI41" s="119"/>
      <c r="VBJ41" s="119"/>
      <c r="VBK41" s="119"/>
      <c r="VBL41" s="119"/>
      <c r="VBM41" s="119"/>
      <c r="VBN41" s="119"/>
      <c r="VBO41" s="119"/>
      <c r="VBP41" s="119"/>
      <c r="VBQ41" s="119"/>
      <c r="VBR41" s="119"/>
      <c r="VBS41" s="119"/>
      <c r="VBT41" s="119"/>
      <c r="VBU41" s="119"/>
      <c r="VBV41" s="119"/>
      <c r="VBW41" s="119"/>
      <c r="VBX41" s="119"/>
      <c r="VBY41" s="119"/>
      <c r="VBZ41" s="119"/>
      <c r="VCA41" s="119"/>
      <c r="VCB41" s="119"/>
      <c r="VCC41" s="119"/>
      <c r="VCD41" s="119"/>
      <c r="VCE41" s="119"/>
      <c r="VCF41" s="119"/>
      <c r="VCG41" s="119"/>
      <c r="VCH41" s="119"/>
      <c r="VCI41" s="119"/>
      <c r="VCJ41" s="119"/>
      <c r="VCK41" s="119"/>
      <c r="VCL41" s="119"/>
      <c r="VCM41" s="119"/>
      <c r="VCN41" s="119"/>
      <c r="VCO41" s="119"/>
      <c r="VCP41" s="119"/>
      <c r="VCQ41" s="119"/>
      <c r="VCR41" s="119"/>
      <c r="VCS41" s="119"/>
      <c r="VCT41" s="119"/>
      <c r="VCU41" s="119"/>
      <c r="VCV41" s="119"/>
      <c r="VCW41" s="119"/>
      <c r="VCX41" s="119"/>
      <c r="VCY41" s="119"/>
      <c r="VCZ41" s="119"/>
      <c r="VDA41" s="119"/>
      <c r="VDB41" s="119"/>
      <c r="VDC41" s="119"/>
      <c r="VDD41" s="119"/>
      <c r="VDE41" s="119"/>
      <c r="VDF41" s="119"/>
      <c r="VDG41" s="119"/>
      <c r="VDH41" s="119"/>
      <c r="VDI41" s="119"/>
      <c r="VDJ41" s="119"/>
      <c r="VDK41" s="119"/>
      <c r="VDL41" s="119"/>
      <c r="VDM41" s="119"/>
      <c r="VDN41" s="119"/>
      <c r="VDO41" s="119"/>
      <c r="VDP41" s="119"/>
      <c r="VDQ41" s="119"/>
      <c r="VDR41" s="119"/>
      <c r="VDS41" s="119"/>
      <c r="VDT41" s="119"/>
      <c r="VDU41" s="119"/>
      <c r="VDV41" s="119"/>
      <c r="VDW41" s="119"/>
      <c r="VDX41" s="119"/>
      <c r="VDY41" s="119"/>
      <c r="VDZ41" s="119"/>
      <c r="VEA41" s="119"/>
      <c r="VEB41" s="119"/>
      <c r="VEC41" s="119"/>
      <c r="VED41" s="119"/>
      <c r="VEE41" s="119"/>
      <c r="VEF41" s="119"/>
      <c r="VEG41" s="119"/>
      <c r="VEH41" s="119"/>
      <c r="VEI41" s="119"/>
      <c r="VEJ41" s="119"/>
      <c r="VEK41" s="119"/>
      <c r="VEL41" s="119"/>
      <c r="VEM41" s="119"/>
      <c r="VEN41" s="119"/>
      <c r="VEO41" s="119"/>
      <c r="VEP41" s="119"/>
      <c r="VEQ41" s="119"/>
      <c r="VER41" s="119"/>
      <c r="VES41" s="119"/>
      <c r="VET41" s="119"/>
      <c r="VEU41" s="119"/>
      <c r="VEV41" s="119"/>
      <c r="VEW41" s="119"/>
      <c r="VEX41" s="119"/>
      <c r="VEY41" s="119"/>
      <c r="VEZ41" s="119"/>
      <c r="VFA41" s="119"/>
      <c r="VFB41" s="119"/>
      <c r="VFC41" s="119"/>
      <c r="VFD41" s="119"/>
      <c r="VFE41" s="119"/>
      <c r="VFF41" s="119"/>
      <c r="VFG41" s="119"/>
      <c r="VFH41" s="119"/>
      <c r="VFI41" s="119"/>
      <c r="VFJ41" s="119"/>
      <c r="VFK41" s="119"/>
      <c r="VFL41" s="119"/>
      <c r="VFM41" s="119"/>
      <c r="VFN41" s="119"/>
      <c r="VFO41" s="119"/>
      <c r="VFP41" s="119"/>
      <c r="VFQ41" s="119"/>
      <c r="VFR41" s="119"/>
      <c r="VFS41" s="119"/>
      <c r="VFT41" s="119"/>
      <c r="VFU41" s="119"/>
      <c r="VFV41" s="119"/>
      <c r="VFW41" s="119"/>
      <c r="VFX41" s="119"/>
      <c r="VFY41" s="119"/>
      <c r="VFZ41" s="119"/>
      <c r="VGA41" s="119"/>
      <c r="VGB41" s="119"/>
      <c r="VGC41" s="119"/>
      <c r="VGD41" s="119"/>
      <c r="VGE41" s="119"/>
      <c r="VGF41" s="119"/>
      <c r="VGG41" s="119"/>
      <c r="VGH41" s="119"/>
      <c r="VGI41" s="119"/>
      <c r="VGJ41" s="119"/>
      <c r="VGK41" s="119"/>
      <c r="VGL41" s="119"/>
      <c r="VGM41" s="119"/>
      <c r="VGN41" s="119"/>
      <c r="VGO41" s="119"/>
      <c r="VGP41" s="119"/>
      <c r="VGQ41" s="119"/>
      <c r="VGR41" s="119"/>
      <c r="VGS41" s="119"/>
      <c r="VGT41" s="119"/>
      <c r="VGU41" s="119"/>
      <c r="VGV41" s="119"/>
      <c r="VGW41" s="119"/>
      <c r="VGX41" s="119"/>
      <c r="VGY41" s="119"/>
      <c r="VGZ41" s="119"/>
      <c r="VHA41" s="119"/>
      <c r="VHB41" s="119"/>
      <c r="VHC41" s="119"/>
      <c r="VHD41" s="119"/>
      <c r="VHE41" s="119"/>
      <c r="VHF41" s="119"/>
      <c r="VHG41" s="119"/>
      <c r="VHH41" s="119"/>
      <c r="VHI41" s="119"/>
      <c r="VHJ41" s="119"/>
      <c r="VHK41" s="119"/>
      <c r="VHL41" s="119"/>
      <c r="VHM41" s="119"/>
      <c r="VHN41" s="119"/>
      <c r="VHO41" s="119"/>
      <c r="VHP41" s="119"/>
      <c r="VHQ41" s="119"/>
      <c r="VHR41" s="119"/>
      <c r="VHS41" s="119"/>
      <c r="VHT41" s="119"/>
      <c r="VHU41" s="119"/>
      <c r="VHV41" s="119"/>
      <c r="VHW41" s="119"/>
      <c r="VHX41" s="119"/>
      <c r="VHY41" s="119"/>
      <c r="VHZ41" s="119"/>
      <c r="VIA41" s="119"/>
      <c r="VIB41" s="119"/>
      <c r="VIC41" s="119"/>
      <c r="VID41" s="119"/>
      <c r="VIE41" s="119"/>
      <c r="VIF41" s="119"/>
      <c r="VIG41" s="119"/>
      <c r="VIH41" s="119"/>
      <c r="VII41" s="119"/>
      <c r="VIJ41" s="119"/>
      <c r="VIK41" s="119"/>
      <c r="VIL41" s="119"/>
      <c r="VIM41" s="119"/>
      <c r="VIN41" s="119"/>
      <c r="VIO41" s="119"/>
      <c r="VIP41" s="119"/>
      <c r="VIQ41" s="119"/>
      <c r="VIR41" s="119"/>
      <c r="VIS41" s="119"/>
      <c r="VIT41" s="119"/>
      <c r="VIU41" s="119"/>
      <c r="VIV41" s="119"/>
      <c r="VIW41" s="119"/>
      <c r="VIX41" s="119"/>
      <c r="VIY41" s="119"/>
      <c r="VIZ41" s="119"/>
      <c r="VJA41" s="119"/>
      <c r="VJB41" s="119"/>
      <c r="VJC41" s="119"/>
      <c r="VJD41" s="119"/>
      <c r="VJE41" s="119"/>
      <c r="VJF41" s="119"/>
      <c r="VJG41" s="119"/>
      <c r="VJH41" s="119"/>
      <c r="VJI41" s="119"/>
      <c r="VJJ41" s="119"/>
      <c r="VJK41" s="119"/>
      <c r="VJL41" s="119"/>
      <c r="VJM41" s="119"/>
      <c r="VJN41" s="119"/>
      <c r="VJO41" s="119"/>
      <c r="VJP41" s="119"/>
      <c r="VJQ41" s="119"/>
      <c r="VJR41" s="119"/>
      <c r="VJS41" s="119"/>
      <c r="VJT41" s="119"/>
      <c r="VJU41" s="119"/>
      <c r="VJV41" s="119"/>
      <c r="VJW41" s="119"/>
      <c r="VJX41" s="119"/>
      <c r="VJY41" s="119"/>
      <c r="VJZ41" s="119"/>
      <c r="VKA41" s="119"/>
      <c r="VKB41" s="119"/>
      <c r="VKC41" s="119"/>
      <c r="VKD41" s="119"/>
      <c r="VKE41" s="119"/>
      <c r="VKF41" s="119"/>
      <c r="VKG41" s="119"/>
      <c r="VKH41" s="119"/>
      <c r="VKI41" s="119"/>
      <c r="VKJ41" s="119"/>
      <c r="VKK41" s="119"/>
      <c r="VKL41" s="119"/>
      <c r="VKM41" s="119"/>
      <c r="VKN41" s="119"/>
      <c r="VKO41" s="119"/>
      <c r="VKP41" s="119"/>
      <c r="VKQ41" s="119"/>
      <c r="VKR41" s="119"/>
      <c r="VKS41" s="119"/>
      <c r="VKT41" s="119"/>
      <c r="VKU41" s="119"/>
      <c r="VKV41" s="119"/>
      <c r="VKW41" s="119"/>
      <c r="VKX41" s="119"/>
      <c r="VKY41" s="119"/>
      <c r="VKZ41" s="119"/>
      <c r="VLA41" s="119"/>
      <c r="VLB41" s="119"/>
      <c r="VLC41" s="119"/>
      <c r="VLD41" s="119"/>
      <c r="VLE41" s="119"/>
      <c r="VLF41" s="119"/>
      <c r="VLG41" s="119"/>
      <c r="VLH41" s="119"/>
      <c r="VLI41" s="119"/>
      <c r="VLJ41" s="119"/>
      <c r="VLK41" s="119"/>
      <c r="VLL41" s="119"/>
      <c r="VLM41" s="119"/>
      <c r="VLN41" s="119"/>
      <c r="VLO41" s="119"/>
      <c r="VLP41" s="119"/>
      <c r="VLQ41" s="119"/>
      <c r="VLR41" s="119"/>
      <c r="VLS41" s="119"/>
      <c r="VLT41" s="119"/>
      <c r="VLU41" s="119"/>
      <c r="VLV41" s="119"/>
      <c r="VLW41" s="119"/>
      <c r="VLX41" s="119"/>
      <c r="VLY41" s="119"/>
      <c r="VLZ41" s="119"/>
      <c r="VMA41" s="119"/>
      <c r="VMB41" s="119"/>
      <c r="VMC41" s="119"/>
      <c r="VMD41" s="119"/>
      <c r="VME41" s="119"/>
      <c r="VMF41" s="119"/>
      <c r="VMG41" s="119"/>
      <c r="VMH41" s="119"/>
      <c r="VMI41" s="119"/>
      <c r="VMJ41" s="119"/>
      <c r="VMK41" s="119"/>
      <c r="VML41" s="119"/>
      <c r="VMM41" s="119"/>
      <c r="VMN41" s="119"/>
      <c r="VMO41" s="119"/>
      <c r="VMP41" s="119"/>
      <c r="VMQ41" s="119"/>
      <c r="VMR41" s="119"/>
      <c r="VMS41" s="119"/>
      <c r="VMT41" s="119"/>
      <c r="VMU41" s="119"/>
      <c r="VMV41" s="119"/>
      <c r="VMW41" s="119"/>
      <c r="VMX41" s="119"/>
      <c r="VMY41" s="119"/>
      <c r="VMZ41" s="119"/>
      <c r="VNA41" s="119"/>
      <c r="VNB41" s="119"/>
      <c r="VNC41" s="119"/>
      <c r="VND41" s="119"/>
      <c r="VNE41" s="119"/>
      <c r="VNF41" s="119"/>
      <c r="VNG41" s="119"/>
      <c r="VNH41" s="119"/>
      <c r="VNI41" s="119"/>
      <c r="VNJ41" s="119"/>
      <c r="VNK41" s="119"/>
      <c r="VNL41" s="119"/>
      <c r="VNM41" s="119"/>
      <c r="VNN41" s="119"/>
      <c r="VNO41" s="119"/>
      <c r="VNP41" s="119"/>
      <c r="VNQ41" s="119"/>
      <c r="VNR41" s="119"/>
      <c r="VNS41" s="119"/>
      <c r="VNT41" s="119"/>
      <c r="VNU41" s="119"/>
      <c r="VNV41" s="119"/>
      <c r="VNW41" s="119"/>
      <c r="VNX41" s="119"/>
      <c r="VNY41" s="119"/>
      <c r="VNZ41" s="119"/>
      <c r="VOA41" s="119"/>
      <c r="VOB41" s="119"/>
      <c r="VOC41" s="119"/>
      <c r="VOD41" s="119"/>
      <c r="VOE41" s="119"/>
      <c r="VOF41" s="119"/>
      <c r="VOG41" s="119"/>
      <c r="VOH41" s="119"/>
      <c r="VOI41" s="119"/>
      <c r="VOJ41" s="119"/>
      <c r="VOK41" s="119"/>
      <c r="VOL41" s="119"/>
      <c r="VOM41" s="119"/>
      <c r="VON41" s="119"/>
      <c r="VOO41" s="119"/>
      <c r="VOP41" s="119"/>
      <c r="VOQ41" s="119"/>
      <c r="VOR41" s="119"/>
      <c r="VOS41" s="119"/>
      <c r="VOT41" s="119"/>
      <c r="VOU41" s="119"/>
      <c r="VOV41" s="119"/>
      <c r="VOW41" s="119"/>
      <c r="VOX41" s="119"/>
      <c r="VOY41" s="119"/>
      <c r="VOZ41" s="119"/>
      <c r="VPA41" s="119"/>
      <c r="VPB41" s="119"/>
      <c r="VPC41" s="119"/>
      <c r="VPD41" s="119"/>
      <c r="VPE41" s="119"/>
      <c r="VPF41" s="119"/>
      <c r="VPG41" s="119"/>
      <c r="VPH41" s="119"/>
      <c r="VPI41" s="119"/>
      <c r="VPJ41" s="119"/>
      <c r="VPK41" s="119"/>
      <c r="VPL41" s="119"/>
      <c r="VPM41" s="119"/>
      <c r="VPN41" s="119"/>
      <c r="VPO41" s="119"/>
      <c r="VPP41" s="119"/>
      <c r="VPQ41" s="119"/>
      <c r="VPR41" s="119"/>
      <c r="VPS41" s="119"/>
      <c r="VPT41" s="119"/>
      <c r="VPU41" s="119"/>
      <c r="VPV41" s="119"/>
      <c r="VPW41" s="119"/>
      <c r="VPX41" s="119"/>
      <c r="VPY41" s="119"/>
      <c r="VPZ41" s="119"/>
      <c r="VQA41" s="119"/>
      <c r="VQB41" s="119"/>
      <c r="VQC41" s="119"/>
      <c r="VQD41" s="119"/>
      <c r="VQE41" s="119"/>
      <c r="VQF41" s="119"/>
      <c r="VQG41" s="119"/>
      <c r="VQH41" s="119"/>
      <c r="VQI41" s="119"/>
      <c r="VQJ41" s="119"/>
      <c r="VQK41" s="119"/>
      <c r="VQL41" s="119"/>
      <c r="VQM41" s="119"/>
      <c r="VQN41" s="119"/>
      <c r="VQO41" s="119"/>
      <c r="VQP41" s="119"/>
      <c r="VQQ41" s="119"/>
      <c r="VQR41" s="119"/>
      <c r="VQS41" s="119"/>
      <c r="VQT41" s="119"/>
      <c r="VQU41" s="119"/>
      <c r="VQV41" s="119"/>
      <c r="VQW41" s="119"/>
      <c r="VQX41" s="119"/>
      <c r="VQY41" s="119"/>
      <c r="VQZ41" s="119"/>
      <c r="VRA41" s="119"/>
      <c r="VRB41" s="119"/>
      <c r="VRC41" s="119"/>
      <c r="VRD41" s="119"/>
      <c r="VRE41" s="119"/>
      <c r="VRF41" s="119"/>
      <c r="VRG41" s="119"/>
      <c r="VRH41" s="119"/>
      <c r="VRI41" s="119"/>
      <c r="VRJ41" s="119"/>
      <c r="VRK41" s="119"/>
      <c r="VRL41" s="119"/>
      <c r="VRM41" s="119"/>
      <c r="VRN41" s="119"/>
      <c r="VRO41" s="119"/>
      <c r="VRP41" s="119"/>
      <c r="VRQ41" s="119"/>
      <c r="VRR41" s="119"/>
      <c r="VRS41" s="119"/>
      <c r="VRT41" s="119"/>
      <c r="VRU41" s="119"/>
      <c r="VRV41" s="119"/>
      <c r="VRW41" s="119"/>
      <c r="VRX41" s="119"/>
      <c r="VRY41" s="119"/>
      <c r="VRZ41" s="119"/>
      <c r="VSA41" s="119"/>
      <c r="VSB41" s="119"/>
      <c r="VSC41" s="119"/>
      <c r="VSD41" s="119"/>
      <c r="VSE41" s="119"/>
      <c r="VSF41" s="119"/>
      <c r="VSG41" s="119"/>
      <c r="VSH41" s="119"/>
      <c r="VSI41" s="119"/>
      <c r="VSJ41" s="119"/>
      <c r="VSK41" s="119"/>
      <c r="VSL41" s="119"/>
      <c r="VSM41" s="119"/>
      <c r="VSN41" s="119"/>
      <c r="VSO41" s="119"/>
      <c r="VSP41" s="119"/>
      <c r="VSQ41" s="119"/>
      <c r="VSR41" s="119"/>
      <c r="VSS41" s="119"/>
      <c r="VST41" s="119"/>
      <c r="VSU41" s="119"/>
      <c r="VSV41" s="119"/>
      <c r="VSW41" s="119"/>
      <c r="VSX41" s="119"/>
      <c r="VSY41" s="119"/>
      <c r="VSZ41" s="119"/>
      <c r="VTA41" s="119"/>
      <c r="VTB41" s="119"/>
      <c r="VTC41" s="119"/>
      <c r="VTD41" s="119"/>
      <c r="VTE41" s="119"/>
      <c r="VTF41" s="119"/>
      <c r="VTG41" s="119"/>
      <c r="VTH41" s="119"/>
      <c r="VTI41" s="119"/>
      <c r="VTJ41" s="119"/>
      <c r="VTK41" s="119"/>
      <c r="VTL41" s="119"/>
      <c r="VTM41" s="119"/>
      <c r="VTN41" s="119"/>
      <c r="VTO41" s="119"/>
      <c r="VTP41" s="119"/>
      <c r="VTQ41" s="119"/>
      <c r="VTR41" s="119"/>
      <c r="VTS41" s="119"/>
      <c r="VTT41" s="119"/>
      <c r="VTU41" s="119"/>
      <c r="VTV41" s="119"/>
      <c r="VTW41" s="119"/>
      <c r="VTX41" s="119"/>
      <c r="VTY41" s="119"/>
      <c r="VTZ41" s="119"/>
      <c r="VUA41" s="119"/>
      <c r="VUB41" s="119"/>
      <c r="VUC41" s="119"/>
      <c r="VUD41" s="119"/>
      <c r="VUE41" s="119"/>
      <c r="VUF41" s="119"/>
      <c r="VUG41" s="119"/>
      <c r="VUH41" s="119"/>
      <c r="VUI41" s="119"/>
      <c r="VUJ41" s="119"/>
      <c r="VUK41" s="119"/>
      <c r="VUL41" s="119"/>
      <c r="VUM41" s="119"/>
      <c r="VUN41" s="119"/>
      <c r="VUO41" s="119"/>
      <c r="VUP41" s="119"/>
      <c r="VUQ41" s="119"/>
      <c r="VUR41" s="119"/>
      <c r="VUS41" s="119"/>
      <c r="VUT41" s="119"/>
      <c r="VUU41" s="119"/>
      <c r="VUV41" s="119"/>
      <c r="VUW41" s="119"/>
      <c r="VUX41" s="119"/>
      <c r="VUY41" s="119"/>
      <c r="VUZ41" s="119"/>
      <c r="VVA41" s="119"/>
      <c r="VVB41" s="119"/>
      <c r="VVC41" s="119"/>
      <c r="VVD41" s="119"/>
      <c r="VVE41" s="119"/>
      <c r="VVF41" s="119"/>
      <c r="VVG41" s="119"/>
      <c r="VVH41" s="119"/>
      <c r="VVI41" s="119"/>
      <c r="VVJ41" s="119"/>
      <c r="VVK41" s="119"/>
      <c r="VVL41" s="119"/>
      <c r="VVM41" s="119"/>
      <c r="VVN41" s="119"/>
      <c r="VVO41" s="119"/>
      <c r="VVP41" s="119"/>
      <c r="VVQ41" s="119"/>
      <c r="VVR41" s="119"/>
      <c r="VVS41" s="119"/>
      <c r="VVT41" s="119"/>
      <c r="VVU41" s="119"/>
      <c r="VVV41" s="119"/>
      <c r="VVW41" s="119"/>
      <c r="VVX41" s="119"/>
      <c r="VVY41" s="119"/>
      <c r="VVZ41" s="119"/>
      <c r="VWA41" s="119"/>
      <c r="VWB41" s="119"/>
      <c r="VWC41" s="119"/>
      <c r="VWD41" s="119"/>
      <c r="VWE41" s="119"/>
      <c r="VWF41" s="119"/>
      <c r="VWG41" s="119"/>
      <c r="VWH41" s="119"/>
      <c r="VWI41" s="119"/>
      <c r="VWJ41" s="119"/>
      <c r="VWK41" s="119"/>
      <c r="VWL41" s="119"/>
      <c r="VWM41" s="119"/>
      <c r="VWN41" s="119"/>
      <c r="VWO41" s="119"/>
      <c r="VWP41" s="119"/>
      <c r="VWQ41" s="119"/>
      <c r="VWR41" s="119"/>
      <c r="VWS41" s="119"/>
      <c r="VWT41" s="119"/>
      <c r="VWU41" s="119"/>
      <c r="VWV41" s="119"/>
      <c r="VWW41" s="119"/>
      <c r="VWX41" s="119"/>
      <c r="VWY41" s="119"/>
      <c r="VWZ41" s="119"/>
      <c r="VXA41" s="119"/>
      <c r="VXB41" s="119"/>
      <c r="VXC41" s="119"/>
      <c r="VXD41" s="119"/>
      <c r="VXE41" s="119"/>
      <c r="VXF41" s="119"/>
      <c r="VXG41" s="119"/>
      <c r="VXH41" s="119"/>
      <c r="VXI41" s="119"/>
      <c r="VXJ41" s="119"/>
      <c r="VXK41" s="119"/>
      <c r="VXL41" s="119"/>
      <c r="VXM41" s="119"/>
      <c r="VXN41" s="119"/>
      <c r="VXO41" s="119"/>
      <c r="VXP41" s="119"/>
      <c r="VXQ41" s="119"/>
      <c r="VXR41" s="119"/>
      <c r="VXS41" s="119"/>
      <c r="VXT41" s="119"/>
      <c r="VXU41" s="119"/>
      <c r="VXV41" s="119"/>
      <c r="VXW41" s="119"/>
      <c r="VXX41" s="119"/>
      <c r="VXY41" s="119"/>
      <c r="VXZ41" s="119"/>
      <c r="VYA41" s="119"/>
      <c r="VYB41" s="119"/>
      <c r="VYC41" s="119"/>
      <c r="VYD41" s="119"/>
      <c r="VYE41" s="119"/>
      <c r="VYF41" s="119"/>
      <c r="VYG41" s="119"/>
      <c r="VYH41" s="119"/>
      <c r="VYI41" s="119"/>
      <c r="VYJ41" s="119"/>
      <c r="VYK41" s="119"/>
      <c r="VYL41" s="119"/>
      <c r="VYM41" s="119"/>
      <c r="VYN41" s="119"/>
      <c r="VYO41" s="119"/>
      <c r="VYP41" s="119"/>
      <c r="VYQ41" s="119"/>
      <c r="VYR41" s="119"/>
      <c r="VYS41" s="119"/>
      <c r="VYT41" s="119"/>
      <c r="VYU41" s="119"/>
      <c r="VYV41" s="119"/>
      <c r="VYW41" s="119"/>
      <c r="VYX41" s="119"/>
      <c r="VYY41" s="119"/>
      <c r="VYZ41" s="119"/>
      <c r="VZA41" s="119"/>
      <c r="VZB41" s="119"/>
      <c r="VZC41" s="119"/>
      <c r="VZD41" s="119"/>
      <c r="VZE41" s="119"/>
      <c r="VZF41" s="119"/>
      <c r="VZG41" s="119"/>
      <c r="VZH41" s="119"/>
      <c r="VZI41" s="119"/>
      <c r="VZJ41" s="119"/>
      <c r="VZK41" s="119"/>
      <c r="VZL41" s="119"/>
      <c r="VZM41" s="119"/>
      <c r="VZN41" s="119"/>
      <c r="VZO41" s="119"/>
      <c r="VZP41" s="119"/>
      <c r="VZQ41" s="119"/>
      <c r="VZR41" s="119"/>
      <c r="VZS41" s="119"/>
      <c r="VZT41" s="119"/>
      <c r="VZU41" s="119"/>
      <c r="VZV41" s="119"/>
      <c r="VZW41" s="119"/>
      <c r="VZX41" s="119"/>
      <c r="VZY41" s="119"/>
      <c r="VZZ41" s="119"/>
      <c r="WAA41" s="119"/>
      <c r="WAB41" s="119"/>
      <c r="WAC41" s="119"/>
      <c r="WAD41" s="119"/>
      <c r="WAE41" s="119"/>
      <c r="WAF41" s="119"/>
      <c r="WAG41" s="119"/>
      <c r="WAH41" s="119"/>
      <c r="WAI41" s="119"/>
      <c r="WAJ41" s="119"/>
      <c r="WAK41" s="119"/>
      <c r="WAL41" s="119"/>
      <c r="WAM41" s="119"/>
      <c r="WAN41" s="119"/>
      <c r="WAO41" s="119"/>
      <c r="WAP41" s="119"/>
      <c r="WAQ41" s="119"/>
      <c r="WAR41" s="119"/>
      <c r="WAS41" s="119"/>
      <c r="WAT41" s="119"/>
      <c r="WAU41" s="119"/>
      <c r="WAV41" s="119"/>
      <c r="WAW41" s="119"/>
      <c r="WAX41" s="119"/>
      <c r="WAY41" s="119"/>
      <c r="WAZ41" s="119"/>
      <c r="WBA41" s="119"/>
      <c r="WBB41" s="119"/>
      <c r="WBC41" s="119"/>
      <c r="WBD41" s="119"/>
      <c r="WBE41" s="119"/>
      <c r="WBF41" s="119"/>
      <c r="WBG41" s="119"/>
      <c r="WBH41" s="119"/>
      <c r="WBI41" s="119"/>
      <c r="WBJ41" s="119"/>
      <c r="WBK41" s="119"/>
      <c r="WBL41" s="119"/>
      <c r="WBM41" s="119"/>
      <c r="WBN41" s="119"/>
      <c r="WBO41" s="119"/>
      <c r="WBP41" s="119"/>
      <c r="WBQ41" s="119"/>
      <c r="WBR41" s="119"/>
      <c r="WBS41" s="119"/>
      <c r="WBT41" s="119"/>
      <c r="WBU41" s="119"/>
      <c r="WBV41" s="119"/>
      <c r="WBW41" s="119"/>
      <c r="WBX41" s="119"/>
      <c r="WBY41" s="119"/>
      <c r="WBZ41" s="119"/>
      <c r="WCA41" s="119"/>
      <c r="WCB41" s="119"/>
      <c r="WCC41" s="119"/>
      <c r="WCD41" s="119"/>
      <c r="WCE41" s="119"/>
      <c r="WCF41" s="119"/>
      <c r="WCG41" s="119"/>
      <c r="WCH41" s="119"/>
      <c r="WCI41" s="119"/>
      <c r="WCJ41" s="119"/>
      <c r="WCK41" s="119"/>
      <c r="WCL41" s="119"/>
      <c r="WCM41" s="119"/>
      <c r="WCN41" s="119"/>
      <c r="WCO41" s="119"/>
      <c r="WCP41" s="119"/>
      <c r="WCQ41" s="119"/>
      <c r="WCR41" s="119"/>
      <c r="WCS41" s="119"/>
      <c r="WCT41" s="119"/>
      <c r="WCU41" s="119"/>
      <c r="WCV41" s="119"/>
      <c r="WCW41" s="119"/>
      <c r="WCX41" s="119"/>
      <c r="WCY41" s="119"/>
      <c r="WCZ41" s="119"/>
      <c r="WDA41" s="119"/>
      <c r="WDB41" s="119"/>
      <c r="WDC41" s="119"/>
      <c r="WDD41" s="119"/>
      <c r="WDE41" s="119"/>
      <c r="WDF41" s="119"/>
      <c r="WDG41" s="119"/>
      <c r="WDH41" s="119"/>
      <c r="WDI41" s="119"/>
      <c r="WDJ41" s="119"/>
      <c r="WDK41" s="119"/>
      <c r="WDL41" s="119"/>
      <c r="WDM41" s="119"/>
      <c r="WDN41" s="119"/>
      <c r="WDO41" s="119"/>
      <c r="WDP41" s="119"/>
      <c r="WDQ41" s="119"/>
      <c r="WDR41" s="119"/>
      <c r="WDS41" s="119"/>
      <c r="WDT41" s="119"/>
      <c r="WDU41" s="119"/>
      <c r="WDV41" s="119"/>
      <c r="WDW41" s="119"/>
      <c r="WDX41" s="119"/>
      <c r="WDY41" s="119"/>
      <c r="WDZ41" s="119"/>
      <c r="WEA41" s="119"/>
      <c r="WEB41" s="119"/>
      <c r="WEC41" s="119"/>
      <c r="WED41" s="119"/>
      <c r="WEE41" s="119"/>
      <c r="WEF41" s="119"/>
      <c r="WEG41" s="119"/>
      <c r="WEH41" s="119"/>
      <c r="WEI41" s="119"/>
      <c r="WEJ41" s="119"/>
      <c r="WEK41" s="119"/>
      <c r="WEL41" s="119"/>
      <c r="WEM41" s="119"/>
      <c r="WEN41" s="119"/>
      <c r="WEO41" s="119"/>
      <c r="WEP41" s="119"/>
      <c r="WEQ41" s="119"/>
      <c r="WER41" s="119"/>
      <c r="WES41" s="119"/>
      <c r="WET41" s="119"/>
      <c r="WEU41" s="119"/>
      <c r="WEV41" s="119"/>
      <c r="WEW41" s="119"/>
      <c r="WEX41" s="119"/>
      <c r="WEY41" s="119"/>
      <c r="WEZ41" s="119"/>
      <c r="WFA41" s="119"/>
      <c r="WFB41" s="119"/>
      <c r="WFC41" s="119"/>
      <c r="WFD41" s="119"/>
      <c r="WFE41" s="119"/>
      <c r="WFF41" s="119"/>
      <c r="WFG41" s="119"/>
      <c r="WFH41" s="119"/>
      <c r="WFI41" s="119"/>
      <c r="WFJ41" s="119"/>
      <c r="WFK41" s="119"/>
      <c r="WFL41" s="119"/>
      <c r="WFM41" s="119"/>
      <c r="WFN41" s="119"/>
      <c r="WFO41" s="119"/>
      <c r="WFP41" s="119"/>
      <c r="WFQ41" s="119"/>
      <c r="WFR41" s="119"/>
      <c r="WFS41" s="119"/>
      <c r="WFT41" s="119"/>
      <c r="WFU41" s="119"/>
      <c r="WFV41" s="119"/>
      <c r="WFW41" s="119"/>
      <c r="WFX41" s="119"/>
      <c r="WFY41" s="119"/>
      <c r="WFZ41" s="119"/>
      <c r="WGA41" s="119"/>
      <c r="WGB41" s="119"/>
      <c r="WGC41" s="119"/>
      <c r="WGD41" s="119"/>
      <c r="WGE41" s="119"/>
      <c r="WGF41" s="119"/>
      <c r="WGG41" s="119"/>
      <c r="WGH41" s="119"/>
      <c r="WGI41" s="119"/>
      <c r="WGJ41" s="119"/>
      <c r="WGK41" s="119"/>
      <c r="WGL41" s="119"/>
      <c r="WGM41" s="119"/>
      <c r="WGN41" s="119"/>
      <c r="WGO41" s="119"/>
      <c r="WGP41" s="119"/>
      <c r="WGQ41" s="119"/>
      <c r="WGR41" s="119"/>
      <c r="WGS41" s="119"/>
      <c r="WGT41" s="119"/>
      <c r="WGU41" s="119"/>
      <c r="WGV41" s="119"/>
      <c r="WGW41" s="119"/>
      <c r="WGX41" s="119"/>
      <c r="WGY41" s="119"/>
      <c r="WGZ41" s="119"/>
      <c r="WHA41" s="119"/>
      <c r="WHB41" s="119"/>
      <c r="WHC41" s="119"/>
      <c r="WHD41" s="119"/>
      <c r="WHE41" s="119"/>
      <c r="WHF41" s="119"/>
      <c r="WHG41" s="119"/>
      <c r="WHH41" s="119"/>
      <c r="WHI41" s="119"/>
      <c r="WHJ41" s="119"/>
      <c r="WHK41" s="119"/>
      <c r="WHL41" s="119"/>
      <c r="WHM41" s="119"/>
      <c r="WHN41" s="119"/>
      <c r="WHO41" s="119"/>
      <c r="WHP41" s="119"/>
      <c r="WHQ41" s="119"/>
      <c r="WHR41" s="119"/>
      <c r="WHS41" s="119"/>
      <c r="WHT41" s="119"/>
      <c r="WHU41" s="119"/>
      <c r="WHV41" s="119"/>
      <c r="WHW41" s="119"/>
      <c r="WHX41" s="119"/>
      <c r="WHY41" s="119"/>
      <c r="WHZ41" s="119"/>
      <c r="WIA41" s="119"/>
      <c r="WIB41" s="119"/>
      <c r="WIC41" s="119"/>
      <c r="WID41" s="119"/>
      <c r="WIE41" s="119"/>
      <c r="WIF41" s="119"/>
      <c r="WIG41" s="119"/>
      <c r="WIH41" s="119"/>
      <c r="WII41" s="119"/>
      <c r="WIJ41" s="119"/>
      <c r="WIK41" s="119"/>
      <c r="WIL41" s="119"/>
      <c r="WIM41" s="119"/>
      <c r="WIN41" s="119"/>
      <c r="WIO41" s="119"/>
      <c r="WIP41" s="119"/>
      <c r="WIQ41" s="119"/>
      <c r="WIR41" s="119"/>
      <c r="WIS41" s="119"/>
      <c r="WIT41" s="119"/>
      <c r="WIU41" s="119"/>
      <c r="WIV41" s="119"/>
      <c r="WIW41" s="119"/>
      <c r="WIX41" s="119"/>
      <c r="WIY41" s="119"/>
      <c r="WIZ41" s="119"/>
      <c r="WJA41" s="119"/>
      <c r="WJB41" s="119"/>
      <c r="WJC41" s="119"/>
      <c r="WJD41" s="119"/>
      <c r="WJE41" s="119"/>
      <c r="WJF41" s="119"/>
      <c r="WJG41" s="119"/>
      <c r="WJH41" s="119"/>
      <c r="WJI41" s="119"/>
      <c r="WJJ41" s="119"/>
      <c r="WJK41" s="119"/>
      <c r="WJL41" s="119"/>
      <c r="WJM41" s="119"/>
      <c r="WJN41" s="119"/>
      <c r="WJO41" s="119"/>
      <c r="WJP41" s="119"/>
      <c r="WJQ41" s="119"/>
      <c r="WJR41" s="119"/>
      <c r="WJS41" s="119"/>
      <c r="WJT41" s="119"/>
      <c r="WJU41" s="119"/>
      <c r="WJV41" s="119"/>
      <c r="WJW41" s="119"/>
      <c r="WJX41" s="119"/>
      <c r="WJY41" s="119"/>
      <c r="WJZ41" s="119"/>
      <c r="WKA41" s="119"/>
      <c r="WKB41" s="119"/>
      <c r="WKC41" s="119"/>
      <c r="WKD41" s="119"/>
      <c r="WKE41" s="119"/>
      <c r="WKF41" s="119"/>
      <c r="WKG41" s="119"/>
      <c r="WKH41" s="119"/>
      <c r="WKI41" s="119"/>
      <c r="WKJ41" s="119"/>
      <c r="WKK41" s="119"/>
      <c r="WKL41" s="119"/>
      <c r="WKM41" s="119"/>
      <c r="WKN41" s="119"/>
      <c r="WKO41" s="119"/>
      <c r="WKP41" s="119"/>
      <c r="WKQ41" s="119"/>
      <c r="WKR41" s="119"/>
      <c r="WKS41" s="119"/>
      <c r="WKT41" s="119"/>
      <c r="WKU41" s="119"/>
      <c r="WKV41" s="119"/>
      <c r="WKW41" s="119"/>
      <c r="WKX41" s="119"/>
      <c r="WKY41" s="119"/>
      <c r="WKZ41" s="119"/>
      <c r="WLA41" s="119"/>
      <c r="WLB41" s="119"/>
      <c r="WLC41" s="119"/>
      <c r="WLD41" s="119"/>
      <c r="WLE41" s="119"/>
      <c r="WLF41" s="119"/>
      <c r="WLG41" s="119"/>
      <c r="WLH41" s="119"/>
      <c r="WLI41" s="119"/>
      <c r="WLJ41" s="119"/>
      <c r="WLK41" s="119"/>
      <c r="WLL41" s="119"/>
      <c r="WLM41" s="119"/>
      <c r="WLN41" s="119"/>
      <c r="WLO41" s="119"/>
      <c r="WLP41" s="119"/>
      <c r="WLQ41" s="119"/>
      <c r="WLR41" s="119"/>
      <c r="WLS41" s="119"/>
      <c r="WLT41" s="119"/>
      <c r="WLU41" s="119"/>
      <c r="WLV41" s="119"/>
      <c r="WLW41" s="119"/>
      <c r="WLX41" s="119"/>
      <c r="WLY41" s="119"/>
      <c r="WLZ41" s="119"/>
      <c r="WMA41" s="119"/>
      <c r="WMB41" s="119"/>
      <c r="WMC41" s="119"/>
      <c r="WMD41" s="119"/>
      <c r="WME41" s="119"/>
      <c r="WMF41" s="119"/>
      <c r="WMG41" s="119"/>
      <c r="WMH41" s="119"/>
      <c r="WMI41" s="119"/>
      <c r="WMJ41" s="119"/>
      <c r="WMK41" s="119"/>
      <c r="WML41" s="119"/>
      <c r="WMM41" s="119"/>
      <c r="WMN41" s="119"/>
      <c r="WMO41" s="119"/>
      <c r="WMP41" s="119"/>
      <c r="WMQ41" s="119"/>
      <c r="WMR41" s="119"/>
      <c r="WMS41" s="119"/>
      <c r="WMT41" s="119"/>
      <c r="WMU41" s="119"/>
      <c r="WMV41" s="119"/>
      <c r="WMW41" s="119"/>
      <c r="WMX41" s="119"/>
      <c r="WMY41" s="119"/>
      <c r="WMZ41" s="119"/>
      <c r="WNA41" s="119"/>
      <c r="WNB41" s="119"/>
      <c r="WNC41" s="119"/>
      <c r="WND41" s="119"/>
      <c r="WNE41" s="119"/>
      <c r="WNF41" s="119"/>
      <c r="WNG41" s="119"/>
      <c r="WNH41" s="119"/>
      <c r="WNI41" s="119"/>
      <c r="WNJ41" s="119"/>
      <c r="WNK41" s="119"/>
      <c r="WNL41" s="119"/>
      <c r="WNM41" s="119"/>
      <c r="WNN41" s="119"/>
      <c r="WNO41" s="119"/>
      <c r="WNP41" s="119"/>
      <c r="WNQ41" s="119"/>
      <c r="WNR41" s="119"/>
      <c r="WNS41" s="119"/>
      <c r="WNT41" s="119"/>
      <c r="WNU41" s="119"/>
      <c r="WNV41" s="119"/>
      <c r="WNW41" s="119"/>
      <c r="WNX41" s="119"/>
      <c r="WNY41" s="119"/>
      <c r="WNZ41" s="119"/>
      <c r="WOA41" s="119"/>
      <c r="WOB41" s="119"/>
      <c r="WOC41" s="119"/>
      <c r="WOD41" s="119"/>
      <c r="WOE41" s="119"/>
      <c r="WOF41" s="119"/>
      <c r="WOG41" s="119"/>
      <c r="WOH41" s="119"/>
      <c r="WOI41" s="119"/>
      <c r="WOJ41" s="119"/>
      <c r="WOK41" s="119"/>
      <c r="WOL41" s="119"/>
      <c r="WOM41" s="119"/>
      <c r="WON41" s="119"/>
      <c r="WOO41" s="119"/>
      <c r="WOP41" s="119"/>
      <c r="WOQ41" s="119"/>
      <c r="WOR41" s="119"/>
      <c r="WOS41" s="119"/>
      <c r="WOT41" s="119"/>
      <c r="WOU41" s="119"/>
      <c r="WOV41" s="119"/>
      <c r="WOW41" s="119"/>
      <c r="WOX41" s="119"/>
      <c r="WOY41" s="119"/>
      <c r="WOZ41" s="119"/>
      <c r="WPA41" s="119"/>
      <c r="WPB41" s="119"/>
      <c r="WPC41" s="119"/>
      <c r="WPD41" s="119"/>
      <c r="WPE41" s="119"/>
      <c r="WPF41" s="119"/>
      <c r="WPG41" s="119"/>
      <c r="WPH41" s="119"/>
      <c r="WPI41" s="119"/>
      <c r="WPJ41" s="119"/>
      <c r="WPK41" s="119"/>
      <c r="WPL41" s="119"/>
      <c r="WPM41" s="119"/>
      <c r="WPN41" s="119"/>
      <c r="WPO41" s="119"/>
      <c r="WPP41" s="119"/>
      <c r="WPQ41" s="119"/>
      <c r="WPR41" s="119"/>
      <c r="WPS41" s="119"/>
      <c r="WPT41" s="119"/>
      <c r="WPU41" s="119"/>
      <c r="WPV41" s="119"/>
      <c r="WPW41" s="119"/>
      <c r="WPX41" s="119"/>
      <c r="WPY41" s="119"/>
      <c r="WPZ41" s="119"/>
      <c r="WQA41" s="119"/>
      <c r="WQB41" s="119"/>
      <c r="WQC41" s="119"/>
      <c r="WQD41" s="119"/>
      <c r="WQE41" s="119"/>
      <c r="WQF41" s="119"/>
      <c r="WQG41" s="119"/>
      <c r="WQH41" s="119"/>
      <c r="WQI41" s="119"/>
      <c r="WQJ41" s="119"/>
      <c r="WQK41" s="119"/>
      <c r="WQL41" s="119"/>
      <c r="WQM41" s="119"/>
      <c r="WQN41" s="119"/>
      <c r="WQO41" s="119"/>
      <c r="WQP41" s="119"/>
      <c r="WQQ41" s="119"/>
      <c r="WQR41" s="119"/>
      <c r="WQS41" s="119"/>
      <c r="WQT41" s="119"/>
      <c r="WQU41" s="119"/>
      <c r="WQV41" s="119"/>
      <c r="WQW41" s="119"/>
      <c r="WQX41" s="119"/>
      <c r="WQY41" s="119"/>
      <c r="WQZ41" s="119"/>
      <c r="WRA41" s="119"/>
      <c r="WRB41" s="119"/>
      <c r="WRC41" s="119"/>
      <c r="WRD41" s="119"/>
      <c r="WRE41" s="119"/>
      <c r="WRF41" s="119"/>
      <c r="WRG41" s="119"/>
      <c r="WRH41" s="119"/>
      <c r="WRI41" s="119"/>
      <c r="WRJ41" s="119"/>
      <c r="WRK41" s="119"/>
      <c r="WRL41" s="119"/>
      <c r="WRM41" s="119"/>
      <c r="WRN41" s="119"/>
      <c r="WRO41" s="119"/>
      <c r="WRP41" s="119"/>
      <c r="WRQ41" s="119"/>
      <c r="WRR41" s="119"/>
      <c r="WRS41" s="119"/>
      <c r="WRT41" s="119"/>
      <c r="WRU41" s="119"/>
      <c r="WRV41" s="119"/>
      <c r="WRW41" s="119"/>
      <c r="WRX41" s="119"/>
      <c r="WRY41" s="119"/>
      <c r="WRZ41" s="119"/>
      <c r="WSA41" s="119"/>
      <c r="WSB41" s="119"/>
      <c r="WSC41" s="119"/>
      <c r="WSD41" s="119"/>
      <c r="WSE41" s="119"/>
      <c r="WSF41" s="119"/>
      <c r="WSG41" s="119"/>
      <c r="WSH41" s="119"/>
      <c r="WSI41" s="119"/>
      <c r="WSJ41" s="119"/>
      <c r="WSK41" s="119"/>
      <c r="WSL41" s="119"/>
      <c r="WSM41" s="119"/>
      <c r="WSN41" s="119"/>
      <c r="WSO41" s="119"/>
      <c r="WSP41" s="119"/>
      <c r="WSQ41" s="119"/>
      <c r="WSR41" s="119"/>
      <c r="WSS41" s="119"/>
      <c r="WST41" s="119"/>
      <c r="WSU41" s="119"/>
      <c r="WSV41" s="119"/>
      <c r="WSW41" s="119"/>
      <c r="WSX41" s="119"/>
      <c r="WSY41" s="119"/>
      <c r="WSZ41" s="119"/>
      <c r="WTA41" s="119"/>
      <c r="WTB41" s="119"/>
      <c r="WTC41" s="119"/>
      <c r="WTD41" s="119"/>
      <c r="WTE41" s="119"/>
      <c r="WTF41" s="119"/>
      <c r="WTG41" s="119"/>
      <c r="WTH41" s="119"/>
      <c r="WTI41" s="119"/>
      <c r="WTJ41" s="119"/>
      <c r="WTK41" s="119"/>
      <c r="WTL41" s="119"/>
      <c r="WTM41" s="119"/>
      <c r="WTN41" s="119"/>
      <c r="WTO41" s="119"/>
      <c r="WTP41" s="119"/>
      <c r="WTQ41" s="119"/>
      <c r="WTR41" s="119"/>
      <c r="WTS41" s="119"/>
      <c r="WTT41" s="119"/>
      <c r="WTU41" s="119"/>
      <c r="WTV41" s="119"/>
      <c r="WTW41" s="119"/>
      <c r="WTX41" s="119"/>
      <c r="WTY41" s="119"/>
      <c r="WTZ41" s="119"/>
      <c r="WUA41" s="119"/>
      <c r="WUB41" s="119"/>
      <c r="WUC41" s="119"/>
      <c r="WUD41" s="119"/>
      <c r="WUE41" s="119"/>
      <c r="WUF41" s="119"/>
      <c r="WUG41" s="119"/>
      <c r="WUH41" s="119"/>
      <c r="WUI41" s="119"/>
      <c r="WUJ41" s="119"/>
      <c r="WUK41" s="119"/>
      <c r="WUL41" s="119"/>
      <c r="WUM41" s="119"/>
      <c r="WUN41" s="119"/>
      <c r="WUO41" s="119"/>
      <c r="WUP41" s="119"/>
      <c r="WUQ41" s="119"/>
      <c r="WUR41" s="119"/>
      <c r="WUS41" s="119"/>
      <c r="WUT41" s="119"/>
      <c r="WUU41" s="119"/>
      <c r="WUV41" s="119"/>
      <c r="WUW41" s="119"/>
      <c r="WUX41" s="119"/>
      <c r="WUY41" s="119"/>
      <c r="WUZ41" s="119"/>
      <c r="WVA41" s="119"/>
      <c r="WVB41" s="119"/>
      <c r="WVC41" s="119"/>
      <c r="WVD41" s="119"/>
      <c r="WVE41" s="119"/>
      <c r="WVF41" s="119"/>
      <c r="WVG41" s="119"/>
      <c r="WVH41" s="119"/>
      <c r="WVI41" s="119"/>
      <c r="WVJ41" s="119"/>
      <c r="WVK41" s="119"/>
      <c r="WVL41" s="119"/>
      <c r="WVM41" s="119"/>
      <c r="WVN41" s="119"/>
      <c r="WVO41" s="119"/>
      <c r="WVP41" s="119"/>
      <c r="WVQ41" s="119"/>
      <c r="WVR41" s="119"/>
      <c r="WVS41" s="119"/>
      <c r="WVT41" s="119"/>
      <c r="WVU41" s="119"/>
      <c r="WVV41" s="119"/>
      <c r="WVW41" s="119"/>
      <c r="WVX41" s="119"/>
      <c r="WVY41" s="119"/>
      <c r="WVZ41" s="119"/>
      <c r="WWA41" s="119"/>
      <c r="WWB41" s="119"/>
      <c r="WWC41" s="119"/>
      <c r="WWD41" s="119"/>
      <c r="WWE41" s="119"/>
      <c r="WWF41" s="119"/>
      <c r="WWG41" s="119"/>
      <c r="WWH41" s="119"/>
      <c r="WWI41" s="119"/>
      <c r="WWJ41" s="119"/>
      <c r="WWK41" s="119"/>
      <c r="WWL41" s="119"/>
      <c r="WWM41" s="119"/>
      <c r="WWN41" s="119"/>
      <c r="WWO41" s="119"/>
      <c r="WWP41" s="119"/>
      <c r="WWQ41" s="119"/>
      <c r="WWR41" s="119"/>
      <c r="WWS41" s="119"/>
      <c r="WWT41" s="119"/>
      <c r="WWU41" s="119"/>
      <c r="WWV41" s="119"/>
      <c r="WWW41" s="119"/>
      <c r="WWX41" s="119"/>
      <c r="WWY41" s="119"/>
      <c r="WWZ41" s="119"/>
      <c r="WXA41" s="119"/>
      <c r="WXB41" s="119"/>
      <c r="WXC41" s="119"/>
      <c r="WXD41" s="119"/>
      <c r="WXE41" s="119"/>
      <c r="WXF41" s="119"/>
      <c r="WXG41" s="119"/>
      <c r="WXH41" s="119"/>
      <c r="WXI41" s="119"/>
      <c r="WXJ41" s="119"/>
      <c r="WXK41" s="119"/>
      <c r="WXL41" s="119"/>
      <c r="WXM41" s="119"/>
      <c r="WXN41" s="119"/>
      <c r="WXO41" s="119"/>
      <c r="WXP41" s="119"/>
      <c r="WXQ41" s="119"/>
      <c r="WXR41" s="119"/>
      <c r="WXS41" s="119"/>
      <c r="WXT41" s="119"/>
      <c r="WXU41" s="119"/>
      <c r="WXV41" s="119"/>
      <c r="WXW41" s="119"/>
      <c r="WXX41" s="119"/>
      <c r="WXY41" s="119"/>
      <c r="WXZ41" s="119"/>
      <c r="WYA41" s="119"/>
      <c r="WYB41" s="119"/>
      <c r="WYC41" s="119"/>
      <c r="WYD41" s="119"/>
      <c r="WYE41" s="119"/>
      <c r="WYF41" s="119"/>
      <c r="WYG41" s="119"/>
      <c r="WYH41" s="119"/>
      <c r="WYI41" s="119"/>
      <c r="WYJ41" s="119"/>
      <c r="WYK41" s="119"/>
      <c r="WYL41" s="119"/>
      <c r="WYM41" s="119"/>
      <c r="WYN41" s="119"/>
      <c r="WYO41" s="119"/>
      <c r="WYP41" s="119"/>
      <c r="WYQ41" s="119"/>
      <c r="WYR41" s="119"/>
      <c r="WYS41" s="119"/>
      <c r="WYT41" s="119"/>
      <c r="WYU41" s="119"/>
      <c r="WYV41" s="119"/>
      <c r="WYW41" s="119"/>
      <c r="WYX41" s="119"/>
      <c r="WYY41" s="119"/>
      <c r="WYZ41" s="119"/>
      <c r="WZA41" s="119"/>
      <c r="WZB41" s="119"/>
      <c r="WZC41" s="119"/>
      <c r="WZD41" s="119"/>
      <c r="WZE41" s="119"/>
      <c r="WZF41" s="119"/>
      <c r="WZG41" s="119"/>
      <c r="WZH41" s="119"/>
      <c r="WZI41" s="119"/>
      <c r="WZJ41" s="119"/>
      <c r="WZK41" s="119"/>
      <c r="WZL41" s="119"/>
      <c r="WZM41" s="119"/>
      <c r="WZN41" s="119"/>
      <c r="WZO41" s="119"/>
      <c r="WZP41" s="119"/>
      <c r="WZQ41" s="119"/>
      <c r="WZR41" s="119"/>
      <c r="WZS41" s="119"/>
      <c r="WZT41" s="119"/>
      <c r="WZU41" s="119"/>
      <c r="WZV41" s="119"/>
      <c r="WZW41" s="119"/>
      <c r="WZX41" s="119"/>
      <c r="WZY41" s="119"/>
      <c r="WZZ41" s="119"/>
      <c r="XAA41" s="119"/>
      <c r="XAB41" s="119"/>
      <c r="XAC41" s="119"/>
      <c r="XAD41" s="119"/>
      <c r="XAE41" s="119"/>
      <c r="XAF41" s="119"/>
      <c r="XAG41" s="119"/>
      <c r="XAH41" s="119"/>
      <c r="XAI41" s="119"/>
      <c r="XAJ41" s="119"/>
      <c r="XAK41" s="119"/>
      <c r="XAL41" s="119"/>
      <c r="XAM41" s="119"/>
      <c r="XAN41" s="119"/>
      <c r="XAO41" s="119"/>
      <c r="XAP41" s="119"/>
      <c r="XAQ41" s="119"/>
      <c r="XAR41" s="119"/>
      <c r="XAS41" s="119"/>
      <c r="XAT41" s="119"/>
      <c r="XAU41" s="119"/>
      <c r="XAV41" s="119"/>
      <c r="XAW41" s="119"/>
      <c r="XAX41" s="119"/>
      <c r="XAY41" s="119"/>
      <c r="XAZ41" s="119"/>
      <c r="XBA41" s="119"/>
      <c r="XBB41" s="119"/>
      <c r="XBC41" s="119"/>
      <c r="XBD41" s="119"/>
      <c r="XBE41" s="119"/>
      <c r="XBF41" s="119"/>
      <c r="XBG41" s="119"/>
      <c r="XBH41" s="119"/>
      <c r="XBI41" s="119"/>
      <c r="XBJ41" s="119"/>
      <c r="XBK41" s="119"/>
      <c r="XBL41" s="119"/>
      <c r="XBM41" s="119"/>
      <c r="XBN41" s="119"/>
      <c r="XBO41" s="119"/>
      <c r="XBP41" s="119"/>
      <c r="XBQ41" s="119"/>
      <c r="XBR41" s="119"/>
      <c r="XBS41" s="119"/>
      <c r="XBT41" s="119"/>
      <c r="XBU41" s="119"/>
      <c r="XBV41" s="119"/>
      <c r="XBW41" s="119"/>
      <c r="XBX41" s="119"/>
      <c r="XBY41" s="119"/>
      <c r="XBZ41" s="119"/>
      <c r="XCA41" s="119"/>
      <c r="XCB41" s="119"/>
      <c r="XCC41" s="119"/>
      <c r="XCD41" s="119"/>
      <c r="XCE41" s="119"/>
      <c r="XCF41" s="119"/>
      <c r="XCG41" s="119"/>
      <c r="XCH41" s="119"/>
      <c r="XCI41" s="119"/>
      <c r="XCJ41" s="119"/>
      <c r="XCK41" s="119"/>
      <c r="XCL41" s="119"/>
      <c r="XCM41" s="119"/>
      <c r="XCN41" s="119"/>
      <c r="XCO41" s="119"/>
      <c r="XCP41" s="119"/>
      <c r="XCQ41" s="119"/>
      <c r="XCR41" s="119"/>
      <c r="XCS41" s="119"/>
      <c r="XCT41" s="119"/>
      <c r="XCU41" s="119"/>
      <c r="XCV41" s="119"/>
      <c r="XCW41" s="119"/>
      <c r="XCX41" s="119"/>
      <c r="XCY41" s="119"/>
      <c r="XCZ41" s="119"/>
      <c r="XDA41" s="119"/>
      <c r="XDB41" s="119"/>
      <c r="XDC41" s="119"/>
      <c r="XDD41" s="119"/>
      <c r="XDE41" s="119"/>
      <c r="XDF41" s="119"/>
      <c r="XDG41" s="119"/>
      <c r="XDH41" s="119"/>
      <c r="XDI41" s="119"/>
      <c r="XDJ41" s="119"/>
      <c r="XDK41" s="119"/>
      <c r="XDL41" s="119"/>
      <c r="XDM41" s="119"/>
      <c r="XDN41" s="119"/>
      <c r="XDO41" s="119"/>
      <c r="XDP41" s="119"/>
      <c r="XDQ41" s="119"/>
      <c r="XDR41" s="119"/>
      <c r="XDS41" s="119"/>
      <c r="XDT41" s="119"/>
      <c r="XDU41" s="119"/>
      <c r="XDV41" s="119"/>
      <c r="XDW41" s="119"/>
      <c r="XDX41" s="119"/>
      <c r="XDY41" s="119"/>
      <c r="XDZ41" s="119"/>
      <c r="XEA41" s="119"/>
      <c r="XEB41" s="119"/>
      <c r="XEC41" s="119"/>
      <c r="XED41" s="119"/>
      <c r="XEE41" s="119"/>
      <c r="XEF41" s="119"/>
      <c r="XEG41" s="119"/>
      <c r="XEH41" s="119"/>
      <c r="XEI41" s="119"/>
      <c r="XEJ41" s="119"/>
      <c r="XEK41" s="119"/>
      <c r="XEL41" s="119"/>
      <c r="XEM41" s="119"/>
      <c r="XEN41" s="119"/>
      <c r="XEO41" s="119"/>
      <c r="XEP41" s="119"/>
      <c r="XEQ41" s="119"/>
      <c r="XER41" s="119"/>
      <c r="XES41" s="119"/>
      <c r="XET41" s="119"/>
      <c r="XEU41" s="119"/>
      <c r="XEV41" s="119"/>
      <c r="XEW41" s="119"/>
      <c r="XEX41" s="119"/>
      <c r="XEY41" s="119"/>
      <c r="XEZ41" s="119"/>
      <c r="XFA41" s="119"/>
      <c r="XFB41" s="119"/>
      <c r="XFC41" s="119"/>
    </row>
    <row r="42" spans="1:16383" s="1" customFormat="1" x14ac:dyDescent="0.35">
      <c r="A42" s="5"/>
      <c r="B42" s="44"/>
      <c r="C42" s="120" t="s">
        <v>69</v>
      </c>
      <c r="D42" s="121">
        <f>$E$19*E42</f>
        <v>2132</v>
      </c>
      <c r="E42" s="153">
        <v>0.8</v>
      </c>
      <c r="F42" s="121">
        <f>D42*G42</f>
        <v>10997.629893238434</v>
      </c>
      <c r="G42" s="127">
        <f>$G$32</f>
        <v>5.1583629893238436</v>
      </c>
      <c r="H42" s="122">
        <f>$K$17</f>
        <v>108.16</v>
      </c>
      <c r="I42" s="169">
        <f>$M$17</f>
        <v>1.4</v>
      </c>
      <c r="J42" s="123">
        <f>H42*I42</f>
        <v>151.42399999999998</v>
      </c>
      <c r="K42" s="124">
        <f>F42*J42</f>
        <v>1665305.1089537365</v>
      </c>
      <c r="L42" s="125">
        <f>'KOSZTY_Wariant 1'!$I$11</f>
        <v>181.93158943466202</v>
      </c>
      <c r="M42" s="123">
        <f>'KOSZTY_Wariant 2'!$I$11</f>
        <v>181.93158943466173</v>
      </c>
      <c r="N42" s="124">
        <f>L42*$G42*$D42</f>
        <v>2000816.2864910208</v>
      </c>
      <c r="O42" s="124">
        <f>M42*$G42*$D42</f>
        <v>2000816.2864910176</v>
      </c>
      <c r="P42" s="126"/>
      <c r="Q42" s="126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16383" s="1" customFormat="1" x14ac:dyDescent="0.35">
      <c r="A43" s="5"/>
      <c r="B43" s="44"/>
      <c r="C43" s="120" t="s">
        <v>70</v>
      </c>
      <c r="D43" s="121">
        <f>$E$19*E43</f>
        <v>532.99999999999989</v>
      </c>
      <c r="E43" s="153">
        <f>1-E42</f>
        <v>0.19999999999999996</v>
      </c>
      <c r="F43" s="121">
        <f>D43*G43</f>
        <v>3738.0965287684253</v>
      </c>
      <c r="G43" s="127">
        <f>$G$33</f>
        <v>7.0133143128863527</v>
      </c>
      <c r="H43" s="122">
        <f>$K$18</f>
        <v>486.72</v>
      </c>
      <c r="I43" s="169">
        <f>$M$17</f>
        <v>1.4</v>
      </c>
      <c r="J43" s="123">
        <f>H43*I43</f>
        <v>681.40800000000002</v>
      </c>
      <c r="K43" s="124">
        <f>F43*J43</f>
        <v>2547168.8794750352</v>
      </c>
      <c r="L43" s="125">
        <f>'KOSZTY_Wariant 1'!$I$10</f>
        <v>1465.5624657534249</v>
      </c>
      <c r="M43" s="125">
        <f>'KOSZTY_Wariant 2'!$I$10</f>
        <v>1313.42</v>
      </c>
      <c r="N43" s="124">
        <f>L43*$G43*$D43</f>
        <v>5478413.9659261713</v>
      </c>
      <c r="O43" s="124">
        <f>M43*$G43*$D43</f>
        <v>4909690.7428150252</v>
      </c>
      <c r="P43" s="124"/>
      <c r="Q43" s="124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16383" s="1" customFormat="1" x14ac:dyDescent="0.35">
      <c r="A44" s="5"/>
      <c r="B44" s="75"/>
      <c r="C44" s="120" t="s">
        <v>99</v>
      </c>
      <c r="D44" s="121">
        <f>SUM(D42:D43)</f>
        <v>2665</v>
      </c>
      <c r="E44" s="154">
        <f>E42+E43</f>
        <v>1</v>
      </c>
      <c r="F44" s="120"/>
      <c r="G44" s="120"/>
      <c r="H44" s="120"/>
      <c r="I44" s="120"/>
      <c r="J44" s="123"/>
      <c r="K44" s="124">
        <f>SUM(K42:K43)</f>
        <v>4212473.9884287715</v>
      </c>
      <c r="L44" s="125"/>
      <c r="M44" s="125"/>
      <c r="N44" s="124">
        <f>SUM(N42:N43)</f>
        <v>7479230.2524171919</v>
      </c>
      <c r="O44" s="124">
        <f>SUM(O42:O43)</f>
        <v>6910507.0293060429</v>
      </c>
      <c r="P44" s="124">
        <f>K44-N44</f>
        <v>-3266756.2639884204</v>
      </c>
      <c r="Q44" s="124">
        <f>K44-O44</f>
        <v>-2698033.0408772714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16383" s="1" customFormat="1" x14ac:dyDescent="0.35">
      <c r="A45" s="5"/>
      <c r="B45" s="7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16383" s="1" customFormat="1" ht="36" x14ac:dyDescent="0.35">
      <c r="A46" s="5"/>
      <c r="B46" s="75"/>
      <c r="C46" s="128" t="s">
        <v>88</v>
      </c>
      <c r="D46" s="128" t="s">
        <v>79</v>
      </c>
      <c r="E46" s="128" t="s">
        <v>116</v>
      </c>
      <c r="F46" s="128" t="s">
        <v>114</v>
      </c>
      <c r="G46" s="128" t="s">
        <v>115</v>
      </c>
      <c r="H46" s="128" t="s">
        <v>110</v>
      </c>
      <c r="I46" s="128" t="s">
        <v>121</v>
      </c>
      <c r="J46" s="128" t="s">
        <v>111</v>
      </c>
      <c r="K46" s="128" t="s">
        <v>122</v>
      </c>
      <c r="L46" s="128" t="s">
        <v>84</v>
      </c>
      <c r="M46" s="128" t="s">
        <v>85</v>
      </c>
      <c r="N46" s="128" t="s">
        <v>112</v>
      </c>
      <c r="O46" s="128" t="s">
        <v>113</v>
      </c>
      <c r="P46" s="128" t="s">
        <v>86</v>
      </c>
      <c r="Q46" s="128" t="s">
        <v>87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16383" s="1" customFormat="1" x14ac:dyDescent="0.35">
      <c r="A47" s="5"/>
      <c r="B47" s="75"/>
      <c r="C47" s="130" t="s">
        <v>69</v>
      </c>
      <c r="D47" s="131">
        <f>$E$19*E47</f>
        <v>599.625</v>
      </c>
      <c r="E47" s="150">
        <f>(1-E49)*E37</f>
        <v>0.22500000000000001</v>
      </c>
      <c r="F47" s="131">
        <f>D47*G47</f>
        <v>3093.0834074733098</v>
      </c>
      <c r="G47" s="132">
        <f>$G$32</f>
        <v>5.1583629893238436</v>
      </c>
      <c r="H47" s="133">
        <f>$K$17</f>
        <v>108.16</v>
      </c>
      <c r="I47" s="170">
        <f>$M$17</f>
        <v>1.4</v>
      </c>
      <c r="J47" s="134">
        <f>H47*I47</f>
        <v>151.42399999999998</v>
      </c>
      <c r="K47" s="135">
        <f>F47*J47</f>
        <v>468367.06189323839</v>
      </c>
      <c r="L47" s="136">
        <f>'KOSZTY_Wariant 1'!$I$11</f>
        <v>181.93158943466202</v>
      </c>
      <c r="M47" s="134">
        <f>'KOSZTY_Wariant 2'!$I$11</f>
        <v>181.93158943466173</v>
      </c>
      <c r="N47" s="135">
        <f t="shared" ref="N47:O49" si="3">L47*$G47*$D47</f>
        <v>562729.58057559957</v>
      </c>
      <c r="O47" s="135">
        <f t="shared" si="3"/>
        <v>562729.58057559864</v>
      </c>
      <c r="P47" s="137"/>
      <c r="Q47" s="13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16383" s="1" customFormat="1" x14ac:dyDescent="0.35">
      <c r="A48" s="5"/>
      <c r="B48" s="75"/>
      <c r="C48" s="130" t="s">
        <v>70</v>
      </c>
      <c r="D48" s="131">
        <f>$E$19*E48</f>
        <v>732.87500000000011</v>
      </c>
      <c r="E48" s="150">
        <f>(1-E49)*E38</f>
        <v>0.27500000000000002</v>
      </c>
      <c r="F48" s="131">
        <f>D48*G48</f>
        <v>5139.8827270565862</v>
      </c>
      <c r="G48" s="132">
        <f>$G$33</f>
        <v>7.0133143128863527</v>
      </c>
      <c r="H48" s="133">
        <f>$K$18</f>
        <v>486.72</v>
      </c>
      <c r="I48" s="170">
        <f>$M$17</f>
        <v>1.4</v>
      </c>
      <c r="J48" s="134">
        <f>H48*I48</f>
        <v>681.40800000000002</v>
      </c>
      <c r="K48" s="135">
        <f>F48*J48</f>
        <v>3502357.2092781742</v>
      </c>
      <c r="L48" s="136">
        <f>'KOSZTY_Wariant 1'!$I$10</f>
        <v>1465.5624657534249</v>
      </c>
      <c r="M48" s="136">
        <f>'KOSZTY_Wariant 2'!$I$10</f>
        <v>1313.42</v>
      </c>
      <c r="N48" s="135">
        <f t="shared" si="3"/>
        <v>7532819.2031484889</v>
      </c>
      <c r="O48" s="135">
        <f t="shared" si="3"/>
        <v>6750824.7713706624</v>
      </c>
      <c r="P48" s="135"/>
      <c r="Q48" s="135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s="1" customFormat="1" x14ac:dyDescent="0.35">
      <c r="A49" s="5"/>
      <c r="B49" s="75"/>
      <c r="C49" s="152" t="s">
        <v>71</v>
      </c>
      <c r="D49" s="131">
        <f>$E$19*E49</f>
        <v>1332.5</v>
      </c>
      <c r="E49" s="150">
        <v>0.5</v>
      </c>
      <c r="F49" s="131">
        <f>D49*G49</f>
        <v>5330</v>
      </c>
      <c r="G49" s="132">
        <v>4</v>
      </c>
      <c r="H49" s="133">
        <f>$K$19</f>
        <v>324.48</v>
      </c>
      <c r="I49" s="170">
        <f>$M$17</f>
        <v>1.4</v>
      </c>
      <c r="J49" s="134">
        <f>H49*I49</f>
        <v>454.27199999999999</v>
      </c>
      <c r="K49" s="135">
        <f>F49*J49</f>
        <v>2421269.7599999998</v>
      </c>
      <c r="L49" s="136">
        <f>'KOSZTY_Wariant 1'!$N$10</f>
        <v>212.49658943466173</v>
      </c>
      <c r="M49" s="136">
        <f>'KOSZTY_Wariant 2'!$N$10</f>
        <v>212.49658943466173</v>
      </c>
      <c r="N49" s="135">
        <f t="shared" si="3"/>
        <v>1132606.821686747</v>
      </c>
      <c r="O49" s="135">
        <f t="shared" si="3"/>
        <v>1132606.821686747</v>
      </c>
      <c r="P49" s="135"/>
      <c r="Q49" s="135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s="1" customFormat="1" x14ac:dyDescent="0.35">
      <c r="A50" s="5"/>
      <c r="C50" s="130" t="s">
        <v>99</v>
      </c>
      <c r="D50" s="131">
        <f>SUM(D47:D49)</f>
        <v>2665</v>
      </c>
      <c r="E50" s="151">
        <f>E47+E48+E49</f>
        <v>1</v>
      </c>
      <c r="F50" s="130"/>
      <c r="G50" s="130"/>
      <c r="H50" s="130"/>
      <c r="I50" s="130"/>
      <c r="J50" s="134"/>
      <c r="K50" s="135">
        <f>SUM(K47:K49)</f>
        <v>6391994.0311714122</v>
      </c>
      <c r="L50" s="136"/>
      <c r="M50" s="136"/>
      <c r="N50" s="135">
        <f>SUM(N47:N49)</f>
        <v>9228155.6054108348</v>
      </c>
      <c r="O50" s="135">
        <f>SUM(O47:O49)</f>
        <v>8446161.1736330073</v>
      </c>
      <c r="P50" s="135">
        <f>K50-N50</f>
        <v>-2836161.5742394226</v>
      </c>
      <c r="Q50" s="135">
        <f>K50-O50</f>
        <v>-2054167.1424615951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s="1" customFormat="1" x14ac:dyDescent="0.35">
      <c r="A51" s="5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 s="1" customFormat="1" ht="28.75" customHeight="1" x14ac:dyDescent="0.35">
      <c r="A52" s="5"/>
      <c r="C52" s="262" t="s">
        <v>131</v>
      </c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</row>
    <row r="53" spans="1:34" s="1" customFormat="1" x14ac:dyDescent="0.35">
      <c r="A53" s="5"/>
    </row>
    <row r="54" spans="1:34" s="1" customFormat="1" ht="31.4" customHeight="1" x14ac:dyDescent="0.35">
      <c r="A54" s="5"/>
      <c r="C54" s="263" t="s">
        <v>124</v>
      </c>
      <c r="D54" s="263"/>
      <c r="E54" s="263"/>
      <c r="F54" s="263"/>
      <c r="G54" s="263"/>
      <c r="H54" s="263"/>
      <c r="J54" s="263" t="s">
        <v>128</v>
      </c>
      <c r="K54" s="263"/>
      <c r="L54" s="263"/>
      <c r="M54" s="263"/>
      <c r="N54" s="263"/>
      <c r="O54" s="263"/>
    </row>
    <row r="55" spans="1:34" s="1" customFormat="1" x14ac:dyDescent="0.35">
      <c r="A55" s="5"/>
    </row>
    <row r="56" spans="1:34" s="1" customFormat="1" ht="34.4" customHeight="1" x14ac:dyDescent="0.35">
      <c r="A56" s="5"/>
      <c r="C56" s="166" t="s">
        <v>80</v>
      </c>
      <c r="D56" s="166" t="s">
        <v>126</v>
      </c>
      <c r="E56" s="166" t="s">
        <v>125</v>
      </c>
      <c r="F56" s="166" t="s">
        <v>73</v>
      </c>
      <c r="G56" s="166" t="s">
        <v>74</v>
      </c>
      <c r="H56" s="166" t="s">
        <v>72</v>
      </c>
      <c r="J56" s="166" t="s">
        <v>80</v>
      </c>
      <c r="K56" s="166" t="s">
        <v>126</v>
      </c>
      <c r="L56" s="166" t="s">
        <v>125</v>
      </c>
      <c r="M56" s="166" t="s">
        <v>73</v>
      </c>
      <c r="N56" s="166" t="s">
        <v>74</v>
      </c>
      <c r="O56" s="166" t="s">
        <v>72</v>
      </c>
    </row>
    <row r="57" spans="1:34" x14ac:dyDescent="0.35">
      <c r="A57" s="5"/>
      <c r="B57" s="1"/>
      <c r="C57" s="140" t="s">
        <v>81</v>
      </c>
      <c r="D57" s="95">
        <v>2.96</v>
      </c>
      <c r="E57" s="159">
        <f>D57/$M$17-1</f>
        <v>1.1142857142857143</v>
      </c>
      <c r="F57" s="96">
        <f>(F32*H32+F33*H33)*D57</f>
        <v>22176879.795200001</v>
      </c>
      <c r="G57" s="96">
        <f>N34</f>
        <v>22143000.485168345</v>
      </c>
      <c r="H57" s="96">
        <f>F57-G57</f>
        <v>33879.310031656176</v>
      </c>
      <c r="I57" s="1"/>
      <c r="J57" s="140" t="s">
        <v>81</v>
      </c>
      <c r="K57" s="95">
        <v>2.66</v>
      </c>
      <c r="L57" s="159">
        <f>K57/$M$17-1</f>
        <v>0.90000000000000013</v>
      </c>
      <c r="M57" s="96">
        <f>(F32*H32+F33*H33)*K57</f>
        <v>19929223.0592</v>
      </c>
      <c r="N57" s="96">
        <f>O34</f>
        <v>19899051.257771086</v>
      </c>
      <c r="O57" s="96">
        <f>M57-N57</f>
        <v>30171.80142891407</v>
      </c>
      <c r="P57" s="1"/>
      <c r="Q57" s="1"/>
    </row>
    <row r="58" spans="1:34" x14ac:dyDescent="0.35">
      <c r="A58" s="5"/>
      <c r="B58" s="1"/>
      <c r="C58" s="141" t="s">
        <v>82</v>
      </c>
      <c r="D58" s="95">
        <v>2.86</v>
      </c>
      <c r="E58" s="159">
        <f t="shared" ref="E58:E60" si="4">D58/$M$17-1</f>
        <v>1.0428571428571427</v>
      </c>
      <c r="F58" s="96">
        <f>(F37*H37+F38*H38)*D58</f>
        <v>16223244.879357487</v>
      </c>
      <c r="G58" s="96">
        <f>N39</f>
        <v>16191097.567448176</v>
      </c>
      <c r="H58" s="96">
        <f t="shared" ref="H58:H60" si="5">F58-G58</f>
        <v>32147.31190931052</v>
      </c>
      <c r="I58" s="1"/>
      <c r="J58" s="141" t="s">
        <v>82</v>
      </c>
      <c r="K58" s="95">
        <v>2.58</v>
      </c>
      <c r="L58" s="159">
        <f t="shared" ref="L58:L60" si="6">K58/$M$17-1</f>
        <v>0.84285714285714297</v>
      </c>
      <c r="M58" s="96">
        <f>(F37*H37+F38*H38)*K58</f>
        <v>14634955.170888923</v>
      </c>
      <c r="N58" s="96">
        <f>O39</f>
        <v>14627108.703892522</v>
      </c>
      <c r="O58" s="96">
        <f t="shared" ref="O58:O60" si="7">M58-N58</f>
        <v>7846.4669964015484</v>
      </c>
      <c r="P58" s="1"/>
      <c r="Q58" s="138"/>
    </row>
    <row r="59" spans="1:34" x14ac:dyDescent="0.35">
      <c r="A59" s="5"/>
      <c r="B59" s="1"/>
      <c r="C59" s="142" t="s">
        <v>83</v>
      </c>
      <c r="D59" s="95">
        <v>2.4900000000000002</v>
      </c>
      <c r="E59" s="159">
        <f t="shared" si="4"/>
        <v>0.77857142857142891</v>
      </c>
      <c r="F59" s="96">
        <f>(F42*H42+F43*H43)*D59</f>
        <v>7492185.8794197449</v>
      </c>
      <c r="G59" s="96">
        <f>N44</f>
        <v>7479230.2524171919</v>
      </c>
      <c r="H59" s="96">
        <f t="shared" si="5"/>
        <v>12955.627002553083</v>
      </c>
      <c r="I59" s="1"/>
      <c r="J59" s="142" t="s">
        <v>83</v>
      </c>
      <c r="K59" s="95">
        <v>2.2999999999999998</v>
      </c>
      <c r="L59" s="159">
        <f t="shared" si="6"/>
        <v>0.64285714285714279</v>
      </c>
      <c r="M59" s="96">
        <f>(F42*H42+F43*H43)*K59</f>
        <v>6920492.9809901249</v>
      </c>
      <c r="N59" s="96">
        <f>O44</f>
        <v>6910507.0293060429</v>
      </c>
      <c r="O59" s="96">
        <f t="shared" si="7"/>
        <v>9985.9516840819269</v>
      </c>
      <c r="P59" s="1"/>
      <c r="Q59" s="1"/>
    </row>
    <row r="60" spans="1:34" x14ac:dyDescent="0.35">
      <c r="A60" s="5"/>
      <c r="B60" s="1"/>
      <c r="C60" s="143" t="s">
        <v>88</v>
      </c>
      <c r="D60" s="95">
        <v>2.0299999999999998</v>
      </c>
      <c r="E60" s="159">
        <f t="shared" si="4"/>
        <v>0.44999999999999996</v>
      </c>
      <c r="F60" s="96">
        <f>(F47*H47+F48*H48+F49*H49)*D60</f>
        <v>9268391.3451985493</v>
      </c>
      <c r="G60" s="96">
        <f>N50</f>
        <v>9228155.6054108348</v>
      </c>
      <c r="H60" s="96">
        <f t="shared" si="5"/>
        <v>40235.739787714556</v>
      </c>
      <c r="I60" s="1"/>
      <c r="J60" s="143" t="s">
        <v>88</v>
      </c>
      <c r="K60" s="95">
        <v>1.85</v>
      </c>
      <c r="L60" s="159">
        <f t="shared" si="6"/>
        <v>0.32142857142857162</v>
      </c>
      <c r="M60" s="96">
        <f>(F47*H47+F48*H48+F49*H49)*K60</f>
        <v>8446563.5411907975</v>
      </c>
      <c r="N60" s="96">
        <f>O50</f>
        <v>8446161.1736330073</v>
      </c>
      <c r="O60" s="96">
        <f t="shared" si="7"/>
        <v>402.36755779013038</v>
      </c>
      <c r="P60" s="1"/>
      <c r="Q60" s="1"/>
    </row>
    <row r="61" spans="1:34" x14ac:dyDescent="0.3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34" x14ac:dyDescent="0.35">
      <c r="A62" s="5"/>
      <c r="B62" s="1"/>
      <c r="C62" s="162"/>
      <c r="D62" s="162"/>
      <c r="E62" s="162"/>
      <c r="F62" s="162"/>
      <c r="G62" s="162"/>
      <c r="H62" s="162"/>
      <c r="I62" s="44"/>
      <c r="J62" s="44"/>
      <c r="K62" s="44"/>
      <c r="L62" s="44"/>
      <c r="M62" s="44"/>
      <c r="N62" s="44"/>
      <c r="O62" s="1"/>
      <c r="P62" s="1"/>
      <c r="Q62" s="1"/>
    </row>
    <row r="63" spans="1:34" x14ac:dyDescent="0.35">
      <c r="A63" s="5"/>
      <c r="B63" s="1"/>
      <c r="C63" s="160"/>
      <c r="D63" s="161">
        <f>D60</f>
        <v>2.0299999999999998</v>
      </c>
      <c r="E63" s="160"/>
      <c r="F63" s="160"/>
      <c r="G63" s="160"/>
      <c r="H63" s="162"/>
      <c r="I63" s="44"/>
      <c r="J63" s="176"/>
      <c r="K63" s="177">
        <f>K60</f>
        <v>1.85</v>
      </c>
      <c r="L63" s="176"/>
      <c r="M63" s="176"/>
      <c r="N63" s="176"/>
      <c r="O63" s="44"/>
      <c r="P63" s="1"/>
      <c r="Q63" s="1"/>
    </row>
    <row r="64" spans="1:34" x14ac:dyDescent="0.35">
      <c r="A64" s="5"/>
      <c r="B64" s="1"/>
      <c r="C64" s="160"/>
      <c r="D64" s="160" t="str">
        <f>F56</f>
        <v>Koszt NFZ</v>
      </c>
      <c r="E64" s="160" t="str">
        <f>G56</f>
        <v>Koszt świadczeniodawców</v>
      </c>
      <c r="F64" s="160" t="s">
        <v>127</v>
      </c>
      <c r="G64" s="160"/>
      <c r="H64" s="162"/>
      <c r="I64" s="44"/>
      <c r="J64" s="176"/>
      <c r="K64" s="176" t="str">
        <f>M56</f>
        <v>Koszt NFZ</v>
      </c>
      <c r="L64" s="176" t="str">
        <f>N56</f>
        <v>Koszt świadczeniodawców</v>
      </c>
      <c r="M64" s="176" t="s">
        <v>127</v>
      </c>
      <c r="N64" s="176"/>
      <c r="O64" s="44"/>
      <c r="P64" s="1"/>
      <c r="Q64" s="1"/>
    </row>
    <row r="65" spans="1:17" x14ac:dyDescent="0.35">
      <c r="A65" s="5"/>
      <c r="B65" s="1"/>
      <c r="C65" s="160" t="s">
        <v>81</v>
      </c>
      <c r="D65" s="163">
        <f>(F32*H32+F33*H33)*D63</f>
        <v>15209143.9136</v>
      </c>
      <c r="E65" s="163">
        <f>G57</f>
        <v>22143000.485168345</v>
      </c>
      <c r="F65" s="163">
        <f>D65-E65</f>
        <v>-6933856.5715683457</v>
      </c>
      <c r="G65" s="160"/>
      <c r="H65" s="162"/>
      <c r="I65" s="44"/>
      <c r="J65" s="176" t="s">
        <v>81</v>
      </c>
      <c r="K65" s="178">
        <f>(F32*H32+F33*H33)*K63</f>
        <v>13860549.872000001</v>
      </c>
      <c r="L65" s="178">
        <f>N57</f>
        <v>19899051.257771086</v>
      </c>
      <c r="M65" s="178">
        <f>K65-L65</f>
        <v>-6038501.3857710846</v>
      </c>
      <c r="N65" s="176"/>
      <c r="O65" s="44"/>
      <c r="P65" s="1"/>
      <c r="Q65" s="1"/>
    </row>
    <row r="66" spans="1:17" x14ac:dyDescent="0.35">
      <c r="A66" s="5"/>
      <c r="B66" s="1"/>
      <c r="C66" s="160" t="s">
        <v>82</v>
      </c>
      <c r="D66" s="163">
        <f>(F37*H37+F38*H38)*D63</f>
        <v>11515100.386397097</v>
      </c>
      <c r="E66" s="163">
        <f t="shared" ref="E66:E68" si="8">G58</f>
        <v>16191097.567448176</v>
      </c>
      <c r="F66" s="163">
        <f t="shared" ref="F66:F68" si="9">D66-E66</f>
        <v>-4675997.1810510792</v>
      </c>
      <c r="G66" s="160"/>
      <c r="H66" s="162"/>
      <c r="I66" s="44"/>
      <c r="J66" s="176" t="s">
        <v>82</v>
      </c>
      <c r="K66" s="178">
        <f>(F37*H37+F38*H38)*K63</f>
        <v>10494057.002381593</v>
      </c>
      <c r="L66" s="178">
        <f t="shared" ref="L66:L68" si="10">N58</f>
        <v>14627108.703892522</v>
      </c>
      <c r="M66" s="178">
        <f t="shared" ref="M66:M68" si="11">K66-L66</f>
        <v>-4133051.7015109286</v>
      </c>
      <c r="N66" s="176"/>
      <c r="O66" s="44"/>
      <c r="P66" s="1"/>
      <c r="Q66" s="1"/>
    </row>
    <row r="67" spans="1:17" x14ac:dyDescent="0.35">
      <c r="A67" s="5"/>
      <c r="B67" s="1"/>
      <c r="C67" s="160" t="s">
        <v>83</v>
      </c>
      <c r="D67" s="163">
        <f>(F42*H42+F43*H43)*D63</f>
        <v>6108087.2832217189</v>
      </c>
      <c r="E67" s="163">
        <f t="shared" si="8"/>
        <v>7479230.2524171919</v>
      </c>
      <c r="F67" s="163">
        <f t="shared" si="9"/>
        <v>-1371142.969195473</v>
      </c>
      <c r="G67" s="160"/>
      <c r="H67" s="162"/>
      <c r="I67" s="44"/>
      <c r="J67" s="176" t="s">
        <v>83</v>
      </c>
      <c r="K67" s="178">
        <f>(F42*H42+F43*H43)*K63</f>
        <v>5566483.4847094491</v>
      </c>
      <c r="L67" s="178">
        <f t="shared" si="10"/>
        <v>6910507.0293060429</v>
      </c>
      <c r="M67" s="178">
        <f t="shared" si="11"/>
        <v>-1344023.5445965938</v>
      </c>
      <c r="N67" s="176"/>
      <c r="O67" s="44"/>
      <c r="P67" s="1"/>
      <c r="Q67" s="1"/>
    </row>
    <row r="68" spans="1:17" x14ac:dyDescent="0.35">
      <c r="A68" s="5"/>
      <c r="B68" s="1"/>
      <c r="C68" s="160" t="s">
        <v>88</v>
      </c>
      <c r="D68" s="163">
        <f>(F47*H47+F48*H48+F49*H49)*D63</f>
        <v>9268391.3451985493</v>
      </c>
      <c r="E68" s="163">
        <f t="shared" si="8"/>
        <v>9228155.6054108348</v>
      </c>
      <c r="F68" s="163">
        <f t="shared" si="9"/>
        <v>40235.739787714556</v>
      </c>
      <c r="G68" s="160"/>
      <c r="H68" s="162"/>
      <c r="I68" s="44"/>
      <c r="J68" s="176" t="s">
        <v>88</v>
      </c>
      <c r="K68" s="178">
        <f>(F47*H47+F48*H48+F49*H49)*K63</f>
        <v>8446563.5411907975</v>
      </c>
      <c r="L68" s="178">
        <f t="shared" si="10"/>
        <v>8446161.1736330073</v>
      </c>
      <c r="M68" s="178">
        <f t="shared" si="11"/>
        <v>402.36755779013038</v>
      </c>
      <c r="N68" s="176"/>
      <c r="O68" s="44"/>
      <c r="P68" s="1"/>
      <c r="Q68" s="1"/>
    </row>
    <row r="69" spans="1:17" x14ac:dyDescent="0.35">
      <c r="A69" s="5"/>
      <c r="B69" s="1"/>
      <c r="C69" s="160" t="s">
        <v>81</v>
      </c>
      <c r="D69" s="164" t="str">
        <f>ROUND(D65/10^6,1)&amp;" mln zł"</f>
        <v>15,2 mln zł</v>
      </c>
      <c r="E69" s="164" t="str">
        <f t="shared" ref="E69" si="12">ROUND(E65/10^6,1)&amp;" mln zł"</f>
        <v>22,1 mln zł</v>
      </c>
      <c r="F69" s="164" t="str">
        <f>"- "&amp;-ROUND(F65/10^6,1)&amp;" mln zł"</f>
        <v>- 6,9 mln zł</v>
      </c>
      <c r="G69" s="160"/>
      <c r="H69" s="162"/>
      <c r="I69" s="44"/>
      <c r="J69" s="176" t="s">
        <v>81</v>
      </c>
      <c r="K69" s="179" t="str">
        <f>ROUND(K65/10^6,1)&amp;" mln zł"</f>
        <v>13,9 mln zł</v>
      </c>
      <c r="L69" s="179" t="str">
        <f t="shared" ref="L69" si="13">ROUND(L65/10^6,1)&amp;" mln zł"</f>
        <v>19,9 mln zł</v>
      </c>
      <c r="M69" s="179" t="str">
        <f>"- "&amp;-ROUND(M65/10^6,1)&amp;" mln zł"</f>
        <v>- 6 mln zł</v>
      </c>
      <c r="N69" s="176"/>
      <c r="O69" s="44"/>
      <c r="P69" s="1"/>
      <c r="Q69" s="1"/>
    </row>
    <row r="70" spans="1:17" x14ac:dyDescent="0.35">
      <c r="A70" s="5"/>
      <c r="B70" s="1"/>
      <c r="C70" s="160" t="s">
        <v>82</v>
      </c>
      <c r="D70" s="164" t="str">
        <f>ROUND(D66/10^6,1)&amp;" mln zł"</f>
        <v>11,5 mln zł</v>
      </c>
      <c r="E70" s="164" t="str">
        <f t="shared" ref="E70" si="14">ROUND(E66/10^6,1)&amp;" mln zł"</f>
        <v>16,2 mln zł</v>
      </c>
      <c r="F70" s="164" t="str">
        <f t="shared" ref="F70:F71" si="15">"- "&amp;-ROUND(F66/10^6,1)&amp;" mln zł"</f>
        <v>- 4,7 mln zł</v>
      </c>
      <c r="G70" s="160"/>
      <c r="H70" s="162"/>
      <c r="I70" s="44"/>
      <c r="J70" s="176" t="s">
        <v>82</v>
      </c>
      <c r="K70" s="179" t="str">
        <f>ROUND(K66/10^6,1)&amp;" mln zł"</f>
        <v>10,5 mln zł</v>
      </c>
      <c r="L70" s="179" t="str">
        <f t="shared" ref="L70" si="16">ROUND(L66/10^6,1)&amp;" mln zł"</f>
        <v>14,6 mln zł</v>
      </c>
      <c r="M70" s="179" t="str">
        <f t="shared" ref="M70:M71" si="17">"- "&amp;-ROUND(M66/10^6,1)&amp;" mln zł"</f>
        <v>- 4,1 mln zł</v>
      </c>
      <c r="N70" s="176"/>
      <c r="O70" s="44"/>
      <c r="P70" s="1"/>
      <c r="Q70" s="1"/>
    </row>
    <row r="71" spans="1:17" x14ac:dyDescent="0.35">
      <c r="A71" s="5"/>
      <c r="B71" s="1"/>
      <c r="C71" s="160" t="s">
        <v>83</v>
      </c>
      <c r="D71" s="164" t="str">
        <f>ROUND(D67/10^6,1)&amp;" mln zł"</f>
        <v>6,1 mln zł</v>
      </c>
      <c r="E71" s="164" t="str">
        <f t="shared" ref="E71" si="18">ROUND(E67/10^6,1)&amp;" mln zł"</f>
        <v>7,5 mln zł</v>
      </c>
      <c r="F71" s="164" t="str">
        <f t="shared" si="15"/>
        <v>- 1,4 mln zł</v>
      </c>
      <c r="G71" s="160"/>
      <c r="H71" s="162"/>
      <c r="I71" s="44"/>
      <c r="J71" s="176" t="s">
        <v>83</v>
      </c>
      <c r="K71" s="179" t="str">
        <f>ROUND(K67/10^6,1)&amp;" mln zł"</f>
        <v>5,6 mln zł</v>
      </c>
      <c r="L71" s="179" t="str">
        <f t="shared" ref="L71" si="19">ROUND(L67/10^6,1)&amp;" mln zł"</f>
        <v>6,9 mln zł</v>
      </c>
      <c r="M71" s="179" t="str">
        <f t="shared" si="17"/>
        <v>- 1,3 mln zł</v>
      </c>
      <c r="N71" s="176"/>
      <c r="O71" s="44"/>
      <c r="P71" s="1"/>
      <c r="Q71" s="1"/>
    </row>
    <row r="72" spans="1:17" x14ac:dyDescent="0.35">
      <c r="A72" s="5"/>
      <c r="B72" s="1"/>
      <c r="C72" s="160" t="s">
        <v>88</v>
      </c>
      <c r="D72" s="164" t="str">
        <f>ROUND(D68/10^6,1)&amp;" mln zł"</f>
        <v>9,3 mln zł</v>
      </c>
      <c r="E72" s="164" t="str">
        <f t="shared" ref="E72" si="20">ROUND(E68/10^6,1)&amp;" mln zł"</f>
        <v>9,2 mln zł</v>
      </c>
      <c r="F72" s="165" t="str">
        <f>"+ "&amp;ROUND(F68/10^6,2)&amp;" mln zł"</f>
        <v>+ 0,04 mln zł</v>
      </c>
      <c r="G72" s="160"/>
      <c r="H72" s="162"/>
      <c r="I72" s="44"/>
      <c r="J72" s="176" t="s">
        <v>88</v>
      </c>
      <c r="K72" s="179" t="str">
        <f>ROUND(K68/10^6,1)&amp;" mln zł"</f>
        <v>8,4 mln zł</v>
      </c>
      <c r="L72" s="179" t="str">
        <f t="shared" ref="L72" si="21">ROUND(L68/10^6,1)&amp;" mln zł"</f>
        <v>8,4 mln zł</v>
      </c>
      <c r="M72" s="180" t="str">
        <f>"+ "&amp;ROUND(M68/10^6,2)&amp;" mln zł"</f>
        <v>+ 0 mln zł</v>
      </c>
      <c r="N72" s="176"/>
      <c r="O72" s="44"/>
      <c r="P72" s="1"/>
      <c r="Q72" s="1"/>
    </row>
    <row r="73" spans="1:17" x14ac:dyDescent="0.35">
      <c r="A73" s="5"/>
      <c r="B73" s="1"/>
      <c r="C73" s="160"/>
      <c r="D73" s="160"/>
      <c r="E73" s="160"/>
      <c r="F73" s="160"/>
      <c r="G73" s="160"/>
      <c r="H73" s="162"/>
      <c r="I73" s="44"/>
      <c r="J73" s="44"/>
      <c r="K73" s="44"/>
      <c r="L73" s="44"/>
      <c r="M73" s="44"/>
      <c r="N73" s="44"/>
      <c r="O73" s="44"/>
      <c r="P73" s="1"/>
      <c r="Q73" s="1"/>
    </row>
    <row r="74" spans="1:17" x14ac:dyDescent="0.35">
      <c r="A74" s="5"/>
      <c r="B74" s="1"/>
      <c r="C74" s="162"/>
      <c r="D74" s="162"/>
      <c r="E74" s="162"/>
      <c r="F74" s="162"/>
      <c r="G74" s="162"/>
      <c r="H74" s="162"/>
      <c r="I74" s="44"/>
      <c r="J74" s="175"/>
      <c r="K74" s="175"/>
      <c r="L74" s="175"/>
      <c r="M74" s="175"/>
      <c r="N74" s="175"/>
      <c r="O74" s="175"/>
      <c r="P74" s="1"/>
      <c r="Q74" s="1"/>
    </row>
    <row r="75" spans="1:17" x14ac:dyDescent="0.35">
      <c r="A75" s="5"/>
      <c r="B75" s="1"/>
      <c r="C75" s="162"/>
      <c r="D75" s="162"/>
      <c r="E75" s="162"/>
      <c r="F75" s="162"/>
      <c r="G75" s="162"/>
      <c r="H75" s="162"/>
      <c r="I75" s="162"/>
      <c r="J75" s="175"/>
      <c r="K75" s="175"/>
      <c r="L75" s="175"/>
      <c r="M75" s="175"/>
      <c r="N75" s="175"/>
      <c r="O75" s="175"/>
      <c r="P75" s="1"/>
      <c r="Q75" s="1"/>
    </row>
    <row r="76" spans="1:17" x14ac:dyDescent="0.35">
      <c r="A76" s="5"/>
      <c r="B76" s="1"/>
      <c r="C76" s="162"/>
      <c r="D76" s="162"/>
      <c r="E76" s="162"/>
      <c r="F76" s="162"/>
      <c r="G76" s="162"/>
      <c r="H76" s="162"/>
      <c r="I76" s="162"/>
      <c r="J76" s="175"/>
      <c r="K76" s="175"/>
      <c r="L76" s="175"/>
      <c r="M76" s="175"/>
      <c r="N76" s="175"/>
      <c r="O76" s="175"/>
      <c r="P76" s="1"/>
      <c r="Q76" s="1"/>
    </row>
    <row r="77" spans="1:17" x14ac:dyDescent="0.35">
      <c r="A77" s="5"/>
      <c r="B77" s="1"/>
      <c r="C77" s="1"/>
      <c r="D77" s="1"/>
      <c r="E77" s="1"/>
      <c r="F77" s="1"/>
      <c r="G77" s="1"/>
      <c r="H77" s="1"/>
      <c r="I77" s="1"/>
      <c r="J77" s="175"/>
      <c r="K77" s="175"/>
      <c r="L77" s="175"/>
      <c r="M77" s="175"/>
      <c r="N77" s="175"/>
      <c r="O77" s="175"/>
      <c r="P77" s="1"/>
      <c r="Q77" s="1"/>
    </row>
    <row r="78" spans="1:17" x14ac:dyDescent="0.35">
      <c r="A78" s="5"/>
      <c r="B78" s="1"/>
      <c r="C78" s="1"/>
      <c r="D78" s="1"/>
      <c r="E78" s="1"/>
      <c r="F78" s="1"/>
      <c r="G78" s="1"/>
      <c r="H78" s="1"/>
      <c r="I78" s="1"/>
      <c r="J78" s="175"/>
      <c r="K78" s="175"/>
      <c r="L78" s="175"/>
      <c r="M78" s="175"/>
      <c r="N78" s="175"/>
      <c r="O78" s="175"/>
      <c r="P78" s="1"/>
      <c r="Q78" s="1"/>
    </row>
    <row r="79" spans="1:17" x14ac:dyDescent="0.3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3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3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3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97" customFormat="1" x14ac:dyDescent="0.35"/>
  </sheetData>
  <mergeCells count="25">
    <mergeCell ref="D8:F8"/>
    <mergeCell ref="G17:J17"/>
    <mergeCell ref="G15:J16"/>
    <mergeCell ref="C52:Q52"/>
    <mergeCell ref="C54:H54"/>
    <mergeCell ref="J54:O54"/>
    <mergeCell ref="K15:K16"/>
    <mergeCell ref="M15:M16"/>
    <mergeCell ref="G13:P13"/>
    <mergeCell ref="A2:A4"/>
    <mergeCell ref="C8:C9"/>
    <mergeCell ref="G8:P9"/>
    <mergeCell ref="C6:P6"/>
    <mergeCell ref="C29:Q29"/>
    <mergeCell ref="G19:J19"/>
    <mergeCell ref="G18:J18"/>
    <mergeCell ref="C17:D17"/>
    <mergeCell ref="C18:D18"/>
    <mergeCell ref="C19:D19"/>
    <mergeCell ref="C15:E16"/>
    <mergeCell ref="C21:F21"/>
    <mergeCell ref="H21:K21"/>
    <mergeCell ref="G10:P10"/>
    <mergeCell ref="G11:P11"/>
    <mergeCell ref="G12:P12"/>
  </mergeCells>
  <phoneticPr fontId="14" type="noConversion"/>
  <hyperlinks>
    <hyperlink ref="A37" r:id="rId1" xr:uid="{238B74A5-6740-4671-AE35-3AFBBF61AD3C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WSTĘP</vt:lpstr>
      <vt:lpstr>LICZBA PACJENTÓW</vt:lpstr>
      <vt:lpstr>MODEL</vt:lpstr>
      <vt:lpstr>KOSZTY_Wariant 1</vt:lpstr>
      <vt:lpstr>KOSZTY_Wariant 2</vt:lpstr>
      <vt:lpstr>SCENARIUSZE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EconMed Europe Sp. z o.o. www.econmed.eu</dc:creator>
  <cp:lastModifiedBy>Beata</cp:lastModifiedBy>
  <dcterms:created xsi:type="dcterms:W3CDTF">2023-07-13T08:35:12Z</dcterms:created>
  <dcterms:modified xsi:type="dcterms:W3CDTF">2023-09-22T06:12:04Z</dcterms:modified>
</cp:coreProperties>
</file>